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35" windowHeight="6660" activeTab="1"/>
  </bookViews>
  <sheets>
    <sheet name="working (2)" sheetId="2" r:id="rId1"/>
    <sheet name="working" sheetId="1" r:id="rId2"/>
  </sheets>
  <definedNames>
    <definedName name="_xlnm.Print_Area" localSheetId="1">working!$A$1:$I$80</definedName>
    <definedName name="_xlnm.Print_Area" localSheetId="0">'working (2)'!$A$1:$F$74</definedName>
    <definedName name="_xlnm.Print_Titles" localSheetId="1">working!$2:$9</definedName>
    <definedName name="_xlnm.Print_Titles" localSheetId="0">'working (2)'!$2:$9</definedName>
  </definedNames>
  <calcPr calcId="125725" iterateCount="2"/>
</workbook>
</file>

<file path=xl/calcChain.xml><?xml version="1.0" encoding="utf-8"?>
<calcChain xmlns="http://schemas.openxmlformats.org/spreadsheetml/2006/main">
  <c r="C63" i="2"/>
  <c r="C69"/>
  <c r="C62" s="1"/>
  <c r="F13"/>
  <c r="F14"/>
  <c r="F15"/>
  <c r="F16"/>
  <c r="F17"/>
  <c r="F19"/>
  <c r="F20"/>
  <c r="F22"/>
  <c r="F23"/>
  <c r="F24"/>
  <c r="F27"/>
  <c r="F28"/>
  <c r="F29"/>
  <c r="F30"/>
  <c r="F31"/>
  <c r="F33"/>
  <c r="F35"/>
  <c r="F39"/>
  <c r="F40"/>
  <c r="F41"/>
  <c r="F45"/>
  <c r="F46"/>
  <c r="F47"/>
  <c r="F48"/>
  <c r="F49"/>
  <c r="F52"/>
  <c r="F53"/>
  <c r="F54"/>
  <c r="F55"/>
  <c r="F56"/>
  <c r="F57"/>
  <c r="F58"/>
  <c r="F59"/>
  <c r="F65"/>
  <c r="F66"/>
  <c r="F67"/>
  <c r="F70"/>
  <c r="F71"/>
  <c r="F72"/>
  <c r="E69"/>
  <c r="F69" s="1"/>
  <c r="D69"/>
  <c r="D62" s="1"/>
  <c r="E63"/>
  <c r="F63" s="1"/>
  <c r="D63"/>
  <c r="E51"/>
  <c r="F51" s="1"/>
  <c r="D51"/>
  <c r="C51"/>
  <c r="E44"/>
  <c r="D44"/>
  <c r="F44" s="1"/>
  <c r="C44"/>
  <c r="E26"/>
  <c r="F26" s="1"/>
  <c r="D26"/>
  <c r="C26"/>
  <c r="C25" s="1"/>
  <c r="D25"/>
  <c r="E21"/>
  <c r="D21"/>
  <c r="F21" s="1"/>
  <c r="C21"/>
  <c r="E18"/>
  <c r="F18" s="1"/>
  <c r="D18"/>
  <c r="C18"/>
  <c r="E12"/>
  <c r="D12"/>
  <c r="D11" s="1"/>
  <c r="C12"/>
  <c r="E11"/>
  <c r="F11" s="1"/>
  <c r="C11"/>
  <c r="D10"/>
  <c r="D50" s="1"/>
  <c r="D60" s="1"/>
  <c r="C51" i="1"/>
  <c r="C12"/>
  <c r="C44"/>
  <c r="C26"/>
  <c r="C25" s="1"/>
  <c r="C21"/>
  <c r="C18"/>
  <c r="C11" s="1"/>
  <c r="G72"/>
  <c r="I72" s="1"/>
  <c r="F72"/>
  <c r="G71"/>
  <c r="I71" s="1"/>
  <c r="F71"/>
  <c r="G70"/>
  <c r="I70" s="1"/>
  <c r="F70"/>
  <c r="H69"/>
  <c r="E69"/>
  <c r="D69"/>
  <c r="F69" s="1"/>
  <c r="G68"/>
  <c r="F68"/>
  <c r="G67"/>
  <c r="I67" s="1"/>
  <c r="F67"/>
  <c r="G66"/>
  <c r="I66" s="1"/>
  <c r="F66"/>
  <c r="G65"/>
  <c r="I65" s="1"/>
  <c r="F65"/>
  <c r="G64"/>
  <c r="H63"/>
  <c r="E63"/>
  <c r="D63"/>
  <c r="F63" s="1"/>
  <c r="E62"/>
  <c r="G62" s="1"/>
  <c r="G61"/>
  <c r="F61"/>
  <c r="G59"/>
  <c r="I59" s="1"/>
  <c r="F59"/>
  <c r="G58"/>
  <c r="I58" s="1"/>
  <c r="F58"/>
  <c r="G57"/>
  <c r="I57" s="1"/>
  <c r="F57"/>
  <c r="I56"/>
  <c r="F56"/>
  <c r="I55"/>
  <c r="F55"/>
  <c r="E55"/>
  <c r="I54"/>
  <c r="F54"/>
  <c r="E54"/>
  <c r="I53"/>
  <c r="F53"/>
  <c r="I52"/>
  <c r="F52"/>
  <c r="H51"/>
  <c r="D51"/>
  <c r="G49"/>
  <c r="I49" s="1"/>
  <c r="F49"/>
  <c r="G48"/>
  <c r="I48" s="1"/>
  <c r="F48"/>
  <c r="G47"/>
  <c r="I47" s="1"/>
  <c r="F47"/>
  <c r="G46"/>
  <c r="I46" s="1"/>
  <c r="F46"/>
  <c r="I45"/>
  <c r="F45"/>
  <c r="H44"/>
  <c r="E44"/>
  <c r="D44"/>
  <c r="F44" s="1"/>
  <c r="G42"/>
  <c r="F42"/>
  <c r="G41"/>
  <c r="I41" s="1"/>
  <c r="F41"/>
  <c r="G40"/>
  <c r="I40" s="1"/>
  <c r="F40"/>
  <c r="G39"/>
  <c r="I39" s="1"/>
  <c r="F39"/>
  <c r="G38"/>
  <c r="G37"/>
  <c r="G36"/>
  <c r="G35"/>
  <c r="I35" s="1"/>
  <c r="F35"/>
  <c r="G34"/>
  <c r="G33"/>
  <c r="I33" s="1"/>
  <c r="F33"/>
  <c r="G32"/>
  <c r="G31"/>
  <c r="I31" s="1"/>
  <c r="F31"/>
  <c r="I30"/>
  <c r="F30"/>
  <c r="G29"/>
  <c r="I29" s="1"/>
  <c r="F29"/>
  <c r="G28"/>
  <c r="I28" s="1"/>
  <c r="F28"/>
  <c r="G27"/>
  <c r="I27" s="1"/>
  <c r="F27"/>
  <c r="H26"/>
  <c r="F26"/>
  <c r="E26"/>
  <c r="D26"/>
  <c r="E25"/>
  <c r="G24"/>
  <c r="I24" s="1"/>
  <c r="F24"/>
  <c r="G23"/>
  <c r="I23" s="1"/>
  <c r="F23"/>
  <c r="G22"/>
  <c r="I22" s="1"/>
  <c r="F22"/>
  <c r="H21"/>
  <c r="E21"/>
  <c r="D21"/>
  <c r="F21" s="1"/>
  <c r="G20"/>
  <c r="I20" s="1"/>
  <c r="F20"/>
  <c r="F19"/>
  <c r="E19"/>
  <c r="G19" s="1"/>
  <c r="H18"/>
  <c r="E18"/>
  <c r="D18"/>
  <c r="F18" s="1"/>
  <c r="G17"/>
  <c r="I17" s="1"/>
  <c r="F17"/>
  <c r="G16"/>
  <c r="I16" s="1"/>
  <c r="F16"/>
  <c r="G15"/>
  <c r="I15" s="1"/>
  <c r="F15"/>
  <c r="G14"/>
  <c r="I14" s="1"/>
  <c r="F14"/>
  <c r="G13"/>
  <c r="I13" s="1"/>
  <c r="F13"/>
  <c r="H12"/>
  <c r="H11" s="1"/>
  <c r="E12"/>
  <c r="E11" s="1"/>
  <c r="D12"/>
  <c r="F12" s="1"/>
  <c r="F11" s="1"/>
  <c r="C10" i="2" l="1"/>
  <c r="D11" i="1"/>
  <c r="F12" i="2"/>
  <c r="E10"/>
  <c r="E25"/>
  <c r="C50"/>
  <c r="C60" s="1"/>
  <c r="D73"/>
  <c r="D79" s="1"/>
  <c r="D75"/>
  <c r="D76"/>
  <c r="D77"/>
  <c r="C10" i="1"/>
  <c r="C50" s="1"/>
  <c r="E51"/>
  <c r="H10"/>
  <c r="E73"/>
  <c r="E78" s="1"/>
  <c r="G69"/>
  <c r="I69" s="1"/>
  <c r="D10"/>
  <c r="G12"/>
  <c r="E10"/>
  <c r="E50" s="1"/>
  <c r="G21"/>
  <c r="I21" s="1"/>
  <c r="E76"/>
  <c r="G44"/>
  <c r="I44" s="1"/>
  <c r="G51"/>
  <c r="I51" s="1"/>
  <c r="D62"/>
  <c r="F62" s="1"/>
  <c r="G18"/>
  <c r="I19"/>
  <c r="E80"/>
  <c r="I12"/>
  <c r="E77"/>
  <c r="F10"/>
  <c r="D25"/>
  <c r="H25"/>
  <c r="G26"/>
  <c r="G25" s="1"/>
  <c r="F51"/>
  <c r="G63"/>
  <c r="I63" s="1"/>
  <c r="D75"/>
  <c r="D76"/>
  <c r="G11" l="1"/>
  <c r="E73" i="2"/>
  <c r="F73" s="1"/>
  <c r="F25"/>
  <c r="E50"/>
  <c r="F10"/>
  <c r="D80"/>
  <c r="D78"/>
  <c r="E75" i="1"/>
  <c r="E79"/>
  <c r="I11"/>
  <c r="G73"/>
  <c r="F25"/>
  <c r="D73"/>
  <c r="D50"/>
  <c r="F50" s="1"/>
  <c r="H73"/>
  <c r="I25"/>
  <c r="H50"/>
  <c r="H60" s="1"/>
  <c r="G10"/>
  <c r="I18"/>
  <c r="D77"/>
  <c r="I26"/>
  <c r="F50" i="2" l="1"/>
  <c r="E60"/>
  <c r="G50" i="1"/>
  <c r="I10"/>
  <c r="I73"/>
  <c r="F73"/>
  <c r="D78"/>
  <c r="D80"/>
  <c r="I50"/>
  <c r="D79"/>
</calcChain>
</file>

<file path=xl/sharedStrings.xml><?xml version="1.0" encoding="utf-8"?>
<sst xmlns="http://schemas.openxmlformats.org/spreadsheetml/2006/main" count="315" uniqueCount="123">
  <si>
    <t xml:space="preserve">                                              LAGOS STATE GOVERNMENT                                 </t>
  </si>
  <si>
    <t xml:space="preserve">                                                     MINISTRY OF ECONOMIC PLANNING AND BUDGET                                          </t>
  </si>
  <si>
    <t>S/N</t>
  </si>
  <si>
    <t>ITEM</t>
  </si>
  <si>
    <t>Y2015
 Budget
Proposal
TB
b</t>
  </si>
  <si>
    <t xml:space="preserve">Y2014
 Approved Budget  </t>
  </si>
  <si>
    <t xml:space="preserve">VARIANCE
(Rev. Budget-MTBF)
</t>
  </si>
  <si>
    <t>Y2014
Budget
(Pro-rata)
Jan-Sept.</t>
  </si>
  <si>
    <t>Nm</t>
  </si>
  <si>
    <t>%</t>
  </si>
  <si>
    <t>A</t>
  </si>
  <si>
    <t>TOTAL REVENUE</t>
  </si>
  <si>
    <t>B</t>
  </si>
  <si>
    <t>Total Internally Generated Revenue (C+D)</t>
  </si>
  <si>
    <t>C</t>
  </si>
  <si>
    <t xml:space="preserve"> Internally Generated Revenue</t>
  </si>
  <si>
    <t>i</t>
  </si>
  <si>
    <t>Lagos Internal Revenue Service</t>
  </si>
  <si>
    <t>ii</t>
  </si>
  <si>
    <t>Internally Generated Revenue (Others)</t>
  </si>
  <si>
    <t>iii</t>
  </si>
  <si>
    <t>Dedicated Revenue</t>
  </si>
  <si>
    <t>iv</t>
  </si>
  <si>
    <t>Investment Income</t>
  </si>
  <si>
    <t>v</t>
  </si>
  <si>
    <t>Extra Ordinary Revenue</t>
  </si>
  <si>
    <t>D</t>
  </si>
  <si>
    <t>Capital Receipts</t>
  </si>
  <si>
    <t xml:space="preserve"> Grants</t>
  </si>
  <si>
    <t>Other Capital Receipts</t>
  </si>
  <si>
    <t>E</t>
  </si>
  <si>
    <t>Federal Transfers</t>
  </si>
  <si>
    <t>Statutory Allocation</t>
  </si>
  <si>
    <t>Value Added Tax</t>
  </si>
  <si>
    <t>F</t>
  </si>
  <si>
    <t>RECURRENT EXPENDITURE</t>
  </si>
  <si>
    <t>G</t>
  </si>
  <si>
    <t>Total Personnel Costs</t>
  </si>
  <si>
    <t>Personnel Costs (Basic &amp; Allowances)</t>
  </si>
  <si>
    <t>Personnel Costs (Consolidated)</t>
  </si>
  <si>
    <t xml:space="preserve">NYSC /Interns  (Allowances) </t>
  </si>
  <si>
    <t>Other Personnel Cost (Contingency)</t>
  </si>
  <si>
    <t>7.5% Govt. Share  to Pension Contribution</t>
  </si>
  <si>
    <t>vi</t>
  </si>
  <si>
    <t>2.5% Govt. Share  to Pension Contribution</t>
  </si>
  <si>
    <t>vii</t>
  </si>
  <si>
    <t>5% BSA (Pension Redemption Bond Fund)</t>
  </si>
  <si>
    <t>viii</t>
  </si>
  <si>
    <t>Pension Redemption Bond Fund  Shortfall</t>
  </si>
  <si>
    <t>ix</t>
  </si>
  <si>
    <t>Pension &amp; Gratuities (Civil Service/  Teaching Services)</t>
  </si>
  <si>
    <t>x</t>
  </si>
  <si>
    <t>142% Pension &amp; Gratuities (Civil Service/  Teaching Services)-Arrears</t>
  </si>
  <si>
    <t>xi</t>
  </si>
  <si>
    <t>6% Pension &amp; Gratuities (Civil Service/  Teaching Services)-Arrears</t>
  </si>
  <si>
    <t>xii</t>
  </si>
  <si>
    <t>15% Pension &amp; Gratuities (Civil Service/  Teaching Services)-Arrears</t>
  </si>
  <si>
    <t>xiii</t>
  </si>
  <si>
    <t>Pension &amp; Gratuities (Judiciary)</t>
  </si>
  <si>
    <t>xiv</t>
  </si>
  <si>
    <t xml:space="preserve">Retirement Planning/Contingency Expenses (Pensions) </t>
  </si>
  <si>
    <t>xv</t>
  </si>
  <si>
    <t>Pension Sinking Fund</t>
  </si>
  <si>
    <t>xvi</t>
  </si>
  <si>
    <t>Severance Pay (Pol. Off. Holders)</t>
  </si>
  <si>
    <t>xvii</t>
  </si>
  <si>
    <t>Subvention to Parastatals</t>
  </si>
  <si>
    <t>H</t>
  </si>
  <si>
    <t>Total Overhead Costs</t>
  </si>
  <si>
    <t xml:space="preserve"> Overhead Costs</t>
  </si>
  <si>
    <t>Dedicated Expenditure</t>
  </si>
  <si>
    <t>Debt Charges( External)</t>
  </si>
  <si>
    <t>Debt Charges (Internal)</t>
  </si>
  <si>
    <t>I</t>
  </si>
  <si>
    <t>SURPLUS/(DEFICIT) ON CRF</t>
  </si>
  <si>
    <t>J</t>
  </si>
  <si>
    <t>CAPITAL EXPENDITURE</t>
  </si>
  <si>
    <t>Core Capital Expenditure</t>
  </si>
  <si>
    <t xml:space="preserve">Capital Development </t>
  </si>
  <si>
    <t>Grants</t>
  </si>
  <si>
    <t xml:space="preserve">v </t>
  </si>
  <si>
    <t>Counterpart Fund</t>
  </si>
  <si>
    <t>Special Expenditure</t>
  </si>
  <si>
    <t>Risk Retention Fund</t>
  </si>
  <si>
    <t>Staff Housing Fund</t>
  </si>
  <si>
    <t>Contingency Reserve</t>
  </si>
  <si>
    <t>K</t>
  </si>
  <si>
    <t>FINANCING Surplus/(Deficit)</t>
  </si>
  <si>
    <t>L</t>
  </si>
  <si>
    <t xml:space="preserve"> FINANCING </t>
  </si>
  <si>
    <t>M</t>
  </si>
  <si>
    <t xml:space="preserve"> FINANCING (SOURCES)</t>
  </si>
  <si>
    <t xml:space="preserve">External Loans </t>
  </si>
  <si>
    <t>(a) Development Policy Operations (DPO)</t>
  </si>
  <si>
    <t>(b) Others</t>
  </si>
  <si>
    <t xml:space="preserve">Internal Loans </t>
  </si>
  <si>
    <t>Bond Issue</t>
  </si>
  <si>
    <t>N</t>
  </si>
  <si>
    <t>REPAYMENT</t>
  </si>
  <si>
    <t>External Loans (Principal Repayments)</t>
  </si>
  <si>
    <t>Internal Loan (Principal Repayments)</t>
  </si>
  <si>
    <t>Consolidated Debt Service Accounts</t>
  </si>
  <si>
    <t>O</t>
  </si>
  <si>
    <t>BUDGET SIZE</t>
  </si>
  <si>
    <t>P</t>
  </si>
  <si>
    <t>Y2015
 Budget
Proposal</t>
  </si>
  <si>
    <t>Y2014
 Revised Budget</t>
  </si>
  <si>
    <t>Total Personnel Cost/Total Rev</t>
  </si>
  <si>
    <t>Total Personnel Cost/ IGR</t>
  </si>
  <si>
    <t>Personnel Cost as % Recur. Exp</t>
  </si>
  <si>
    <t>Total Personnel Cost/Total Exp.</t>
  </si>
  <si>
    <t>Recurrent Exp as % Budget Size</t>
  </si>
  <si>
    <t>Cap Exp as % Budget Size</t>
  </si>
  <si>
    <t>Y2015 APPROVED BUDGET</t>
  </si>
  <si>
    <t>Y2014
 Revised Budget
c</t>
  </si>
  <si>
    <t xml:space="preserve">
Y2014
Actual 
Jan - Dec.
d</t>
  </si>
  <si>
    <t xml:space="preserve"> Perf
e</t>
  </si>
  <si>
    <t xml:space="preserve"> </t>
  </si>
  <si>
    <t>Y2015
Approved   Budget
b</t>
  </si>
  <si>
    <t xml:space="preserve">Y2014
 Revised Budget
</t>
  </si>
  <si>
    <t xml:space="preserve"> Perf
</t>
  </si>
  <si>
    <t>SUMMARY POSITION  EXPENDITURE CONCEPT</t>
  </si>
  <si>
    <t>SUMMARY POSITION  - REVENUE CONCEPT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</si>
</sst>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mmmm\ yyyy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Arial"/>
      <family val="2"/>
    </font>
    <font>
      <sz val="14"/>
      <name val="Arial"/>
      <family val="2"/>
    </font>
    <font>
      <sz val="11"/>
      <color indexed="8"/>
      <name val="Calibri"/>
      <family val="2"/>
    </font>
    <font>
      <sz val="14"/>
      <color indexed="8"/>
      <name val="Arial"/>
      <family val="2"/>
    </font>
    <font>
      <sz val="8"/>
      <name val="Arial"/>
      <family val="2"/>
    </font>
    <font>
      <b/>
      <sz val="14"/>
      <name val="Calibri"/>
      <family val="2"/>
      <scheme val="minor"/>
    </font>
    <font>
      <b/>
      <sz val="11"/>
      <name val="Arial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43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21" fillId="0" borderId="0"/>
    <xf numFmtId="0" fontId="21" fillId="0" borderId="0"/>
    <xf numFmtId="0" fontId="14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/>
    <xf numFmtId="0" fontId="6" fillId="0" borderId="1" xfId="0" applyFont="1" applyBorder="1" applyAlignment="1"/>
    <xf numFmtId="0" fontId="10" fillId="0" borderId="0" xfId="0" applyFont="1"/>
    <xf numFmtId="0" fontId="4" fillId="3" borderId="2" xfId="0" applyFont="1" applyFill="1" applyBorder="1" applyAlignment="1">
      <alignment vertical="center"/>
    </xf>
    <xf numFmtId="164" fontId="11" fillId="3" borderId="0" xfId="0" applyNumberFormat="1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4" fillId="3" borderId="2" xfId="0" applyFont="1" applyFill="1" applyBorder="1"/>
    <xf numFmtId="164" fontId="11" fillId="3" borderId="0" xfId="0" applyNumberFormat="1" applyFont="1" applyFill="1"/>
    <xf numFmtId="0" fontId="11" fillId="3" borderId="0" xfId="0" applyFont="1" applyFill="1"/>
    <xf numFmtId="164" fontId="12" fillId="3" borderId="3" xfId="3" applyNumberFormat="1" applyFont="1" applyFill="1" applyBorder="1"/>
    <xf numFmtId="164" fontId="13" fillId="3" borderId="2" xfId="3" applyNumberFormat="1" applyFont="1" applyFill="1" applyBorder="1" applyAlignment="1">
      <alignment vertical="center"/>
    </xf>
    <xf numFmtId="164" fontId="13" fillId="3" borderId="2" xfId="3" applyNumberFormat="1" applyFont="1" applyFill="1" applyBorder="1"/>
    <xf numFmtId="0" fontId="11" fillId="3" borderId="0" xfId="0" applyFont="1" applyFill="1" applyAlignment="1"/>
    <xf numFmtId="164" fontId="4" fillId="3" borderId="2" xfId="3" applyNumberFormat="1" applyFont="1" applyFill="1" applyBorder="1"/>
    <xf numFmtId="0" fontId="16" fillId="3" borderId="0" xfId="0" applyFont="1" applyFill="1"/>
    <xf numFmtId="164" fontId="16" fillId="3" borderId="0" xfId="0" applyNumberFormat="1" applyFont="1" applyFill="1"/>
    <xf numFmtId="164" fontId="17" fillId="3" borderId="2" xfId="3" applyNumberFormat="1" applyFont="1" applyFill="1" applyBorder="1"/>
    <xf numFmtId="164" fontId="17" fillId="3" borderId="2" xfId="3" applyNumberFormat="1" applyFont="1" applyFill="1" applyBorder="1" applyAlignment="1">
      <alignment horizontal="center" vertical="center"/>
    </xf>
    <xf numFmtId="164" fontId="18" fillId="3" borderId="2" xfId="3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18" fillId="3" borderId="2" xfId="0" applyFont="1" applyFill="1" applyBorder="1" applyAlignment="1">
      <alignment horizontal="center" vertical="top" wrapText="1"/>
    </xf>
    <xf numFmtId="164" fontId="19" fillId="3" borderId="2" xfId="3" applyNumberFormat="1" applyFont="1" applyFill="1" applyBorder="1" applyAlignment="1"/>
    <xf numFmtId="0" fontId="11" fillId="3" borderId="0" xfId="0" applyFont="1" applyFill="1" applyBorder="1"/>
    <xf numFmtId="164" fontId="20" fillId="3" borderId="0" xfId="3" applyNumberFormat="1" applyFont="1" applyFill="1" applyBorder="1" applyAlignment="1"/>
    <xf numFmtId="0" fontId="7" fillId="2" borderId="2" xfId="0" applyFont="1" applyFill="1" applyBorder="1" applyAlignment="1">
      <alignment wrapText="1"/>
    </xf>
    <xf numFmtId="0" fontId="8" fillId="2" borderId="2" xfId="0" applyFont="1" applyFill="1" applyBorder="1" applyAlignment="1">
      <alignment horizontal="center" wrapText="1"/>
    </xf>
    <xf numFmtId="164" fontId="4" fillId="3" borderId="2" xfId="3" applyNumberFormat="1" applyFont="1" applyFill="1" applyBorder="1" applyAlignment="1">
      <alignment vertical="center"/>
    </xf>
    <xf numFmtId="164" fontId="4" fillId="3" borderId="2" xfId="3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wrapText="1"/>
    </xf>
    <xf numFmtId="164" fontId="12" fillId="3" borderId="2" xfId="3" applyNumberFormat="1" applyFont="1" applyFill="1" applyBorder="1"/>
    <xf numFmtId="164" fontId="13" fillId="3" borderId="2" xfId="3" applyNumberFormat="1" applyFont="1" applyFill="1" applyBorder="1" applyAlignment="1">
      <alignment vertical="center" wrapText="1"/>
    </xf>
    <xf numFmtId="164" fontId="13" fillId="3" borderId="2" xfId="3" applyNumberFormat="1" applyFont="1" applyFill="1" applyBorder="1" applyAlignment="1">
      <alignment wrapText="1"/>
    </xf>
    <xf numFmtId="164" fontId="4" fillId="3" borderId="2" xfId="3" applyNumberFormat="1" applyFont="1" applyFill="1" applyBorder="1" applyProtection="1">
      <protection locked="0"/>
    </xf>
    <xf numFmtId="164" fontId="13" fillId="3" borderId="2" xfId="3" applyNumberFormat="1" applyFont="1" applyFill="1" applyBorder="1" applyAlignment="1">
      <alignment horizontal="left" vertical="center" wrapText="1"/>
    </xf>
    <xf numFmtId="164" fontId="13" fillId="3" borderId="2" xfId="3" applyNumberFormat="1" applyFont="1" applyFill="1" applyBorder="1" applyAlignment="1">
      <alignment horizontal="left"/>
    </xf>
    <xf numFmtId="164" fontId="13" fillId="3" borderId="2" xfId="3" applyNumberFormat="1" applyFont="1" applyFill="1" applyBorder="1" applyAlignment="1">
      <alignment horizontal="center"/>
    </xf>
    <xf numFmtId="164" fontId="13" fillId="3" borderId="2" xfId="3" applyNumberFormat="1" applyFont="1" applyFill="1" applyBorder="1" applyAlignment="1">
      <alignment horizontal="left" wrapText="1"/>
    </xf>
    <xf numFmtId="0" fontId="13" fillId="3" borderId="2" xfId="0" applyFont="1" applyFill="1" applyBorder="1" applyAlignment="1">
      <alignment horizontal="left" vertical="center" wrapText="1"/>
    </xf>
    <xf numFmtId="164" fontId="13" fillId="3" borderId="2" xfId="1" applyNumberFormat="1" applyFont="1" applyFill="1" applyBorder="1" applyAlignment="1">
      <alignment vertical="center" wrapText="1"/>
    </xf>
    <xf numFmtId="0" fontId="15" fillId="3" borderId="2" xfId="0" applyFont="1" applyFill="1" applyBorder="1" applyAlignment="1">
      <alignment horizontal="left"/>
    </xf>
    <xf numFmtId="164" fontId="4" fillId="3" borderId="2" xfId="3" applyNumberFormat="1" applyFont="1" applyFill="1" applyBorder="1" applyAlignment="1">
      <alignment horizontal="left" indent="1"/>
    </xf>
    <xf numFmtId="164" fontId="4" fillId="3" borderId="2" xfId="3" applyNumberFormat="1" applyFont="1" applyFill="1" applyBorder="1" applyAlignment="1">
      <alignment horizontal="right"/>
    </xf>
    <xf numFmtId="164" fontId="4" fillId="3" borderId="2" xfId="3" applyNumberFormat="1" applyFont="1" applyFill="1" applyBorder="1" applyAlignment="1"/>
    <xf numFmtId="164" fontId="13" fillId="4" borderId="2" xfId="3" applyNumberFormat="1" applyFont="1" applyFill="1" applyBorder="1"/>
    <xf numFmtId="164" fontId="13" fillId="4" borderId="2" xfId="3" applyNumberFormat="1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wrapText="1"/>
    </xf>
    <xf numFmtId="9" fontId="13" fillId="3" borderId="2" xfId="3" applyNumberFormat="1" applyFont="1" applyFill="1" applyBorder="1"/>
    <xf numFmtId="0" fontId="13" fillId="3" borderId="2" xfId="0" applyFont="1" applyFill="1" applyBorder="1" applyAlignment="1">
      <alignment vertical="center"/>
    </xf>
    <xf numFmtId="9" fontId="13" fillId="3" borderId="2" xfId="2" applyFont="1" applyFill="1" applyBorder="1"/>
    <xf numFmtId="0" fontId="8" fillId="2" borderId="6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164" fontId="13" fillId="3" borderId="2" xfId="3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</cellXfs>
  <cellStyles count="70">
    <cellStyle name="Comma" xfId="1" builtinId="3"/>
    <cellStyle name="Comma 2" xfId="4"/>
    <cellStyle name="Comma 2 2" xfId="5"/>
    <cellStyle name="Comma 2 2 2" xfId="6"/>
    <cellStyle name="Comma 2 3" xfId="7"/>
    <cellStyle name="Comma 3" xfId="3"/>
    <cellStyle name="Comma 3 2" xfId="8"/>
    <cellStyle name="Comma 3 2 2" xfId="9"/>
    <cellStyle name="Comma 3 3" xfId="10"/>
    <cellStyle name="Comma 3 3 2" xfId="11"/>
    <cellStyle name="Comma 3 4" xfId="12"/>
    <cellStyle name="Comma 3 4 2" xfId="13"/>
    <cellStyle name="Comma 3 5" xfId="14"/>
    <cellStyle name="Comma 3 5 2" xfId="15"/>
    <cellStyle name="Comma 3 6" xfId="16"/>
    <cellStyle name="Comma 3 6 2" xfId="17"/>
    <cellStyle name="Comma 3 7" xfId="18"/>
    <cellStyle name="Comma 4" xfId="19"/>
    <cellStyle name="Comma 5" xfId="20"/>
    <cellStyle name="Comma 6" xfId="21"/>
    <cellStyle name="Comma 6 2" xfId="22"/>
    <cellStyle name="Comma 7" xfId="23"/>
    <cellStyle name="Comma 7 2" xfId="24"/>
    <cellStyle name="Normal" xfId="0" builtinId="0"/>
    <cellStyle name="Normal 2" xfId="25"/>
    <cellStyle name="Normal 2 2" xfId="26"/>
    <cellStyle name="Normal 2 2 2" xfId="27"/>
    <cellStyle name="Normal 2 2 2 10" xfId="28"/>
    <cellStyle name="Normal 2 2 2 2" xfId="29"/>
    <cellStyle name="Normal 2 2 2 2 2" xfId="30"/>
    <cellStyle name="Normal 2 2 2 2 2 2" xfId="31"/>
    <cellStyle name="Normal 2 2 2 2 3" xfId="32"/>
    <cellStyle name="Normal 2 2 2 2_21 N-Deputy Governor's Office" xfId="33"/>
    <cellStyle name="Normal 2 2 2 3" xfId="34"/>
    <cellStyle name="Normal 2 2 2 3 2" xfId="35"/>
    <cellStyle name="Normal 2 2 2 4" xfId="36"/>
    <cellStyle name="Normal 2 2 2 4 2" xfId="37"/>
    <cellStyle name="Normal 2 2 2 5" xfId="38"/>
    <cellStyle name="Normal 2 2 2 5 2" xfId="39"/>
    <cellStyle name="Normal 2 2 2 6" xfId="40"/>
    <cellStyle name="Normal 2 2 2 6 2" xfId="41"/>
    <cellStyle name="Normal 2 2 2 7" xfId="42"/>
    <cellStyle name="Normal 2 2 2 8" xfId="43"/>
    <cellStyle name="Normal 2 2 2 9" xfId="44"/>
    <cellStyle name="Normal 2 2 2_Jigawa Cash Forecasting model v2.1" xfId="45"/>
    <cellStyle name="Normal 2 2 3" xfId="46"/>
    <cellStyle name="Normal 2 2 3 2" xfId="47"/>
    <cellStyle name="Normal 2 2 4" xfId="48"/>
    <cellStyle name="Normal 2 2 4 2" xfId="49"/>
    <cellStyle name="Normal 2 2 5" xfId="50"/>
    <cellStyle name="Normal 2 2 5 2" xfId="51"/>
    <cellStyle name="Normal 2 2 6" xfId="52"/>
    <cellStyle name="Normal 2 2 6 2" xfId="53"/>
    <cellStyle name="Normal 2 2 7" xfId="54"/>
    <cellStyle name="Normal 2 2_21 N-Deputy Governor's Office" xfId="55"/>
    <cellStyle name="Normal 2 3" xfId="56"/>
    <cellStyle name="Normal 2 3 2" xfId="57"/>
    <cellStyle name="Normal 2 4" xfId="58"/>
    <cellStyle name="Normal 2 4 2" xfId="59"/>
    <cellStyle name="Normal 2 5" xfId="60"/>
    <cellStyle name="Normal 2 5 2" xfId="61"/>
    <cellStyle name="Normal 2 6" xfId="62"/>
    <cellStyle name="Normal 2 6 2" xfId="63"/>
    <cellStyle name="Normal 2 7" xfId="64"/>
    <cellStyle name="Normal 2 7 2" xfId="65"/>
    <cellStyle name="Normal 24" xfId="66"/>
    <cellStyle name="Normal 6" xfId="67"/>
    <cellStyle name="Normal 7" xfId="68"/>
    <cellStyle name="Percent" xfId="2" builtinId="5"/>
    <cellStyle name="Percent 2" xfId="6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6"/>
  <sheetViews>
    <sheetView view="pageBreakPreview" zoomScale="70" zoomScaleSheetLayoutView="70" workbookViewId="0">
      <pane ySplit="9" topLeftCell="A10" activePane="bottomLeft" state="frozen"/>
      <selection pane="bottomLeft" activeCell="K8" sqref="K8"/>
    </sheetView>
  </sheetViews>
  <sheetFormatPr defaultRowHeight="15"/>
  <cols>
    <col min="1" max="1" width="5.85546875" customWidth="1"/>
    <col min="2" max="2" width="57.42578125" style="1" customWidth="1"/>
    <col min="3" max="3" width="18.140625" style="1" customWidth="1"/>
    <col min="4" max="4" width="17.42578125" style="1" customWidth="1"/>
    <col min="5" max="5" width="16.28515625" style="1" customWidth="1"/>
    <col min="6" max="6" width="13.7109375" customWidth="1"/>
    <col min="7" max="7" width="19.7109375" customWidth="1"/>
  </cols>
  <sheetData>
    <row r="1" spans="1:10" ht="17.25" customHeight="1">
      <c r="E1" s="2"/>
    </row>
    <row r="2" spans="1:10" ht="23.25" customHeight="1">
      <c r="A2" s="59" t="s">
        <v>0</v>
      </c>
      <c r="B2" s="59"/>
      <c r="C2" s="59"/>
      <c r="D2" s="59"/>
      <c r="E2" s="59"/>
      <c r="F2" s="59"/>
    </row>
    <row r="3" spans="1:10" ht="21.75" customHeight="1">
      <c r="A3" s="59" t="s">
        <v>1</v>
      </c>
      <c r="B3" s="59"/>
      <c r="C3" s="59"/>
      <c r="D3" s="59"/>
      <c r="E3" s="59"/>
      <c r="F3" s="59"/>
    </row>
    <row r="4" spans="1:10" s="3" customFormat="1" ht="17.25" customHeight="1">
      <c r="A4" s="60" t="s">
        <v>113</v>
      </c>
      <c r="B4" s="60"/>
      <c r="C4" s="60"/>
      <c r="D4" s="60"/>
      <c r="E4" s="60"/>
      <c r="F4" s="60"/>
    </row>
    <row r="5" spans="1:10" s="3" customFormat="1" ht="22.5" customHeight="1">
      <c r="A5" s="60" t="s">
        <v>121</v>
      </c>
      <c r="B5" s="60"/>
      <c r="C5" s="60"/>
      <c r="D5" s="60"/>
      <c r="E5" s="60"/>
      <c r="F5" s="60"/>
    </row>
    <row r="6" spans="1:10" s="3" customFormat="1" ht="10.5" customHeight="1">
      <c r="A6" s="4"/>
      <c r="B6" s="4"/>
      <c r="C6" s="4"/>
      <c r="D6" s="4"/>
      <c r="E6" s="4"/>
      <c r="F6" s="4"/>
    </row>
    <row r="7" spans="1:10" s="5" customFormat="1" ht="63.75" customHeight="1">
      <c r="A7" s="61" t="s">
        <v>2</v>
      </c>
      <c r="B7" s="62" t="s">
        <v>3</v>
      </c>
      <c r="C7" s="54" t="s">
        <v>118</v>
      </c>
      <c r="D7" s="54" t="s">
        <v>119</v>
      </c>
      <c r="E7" s="55" t="s">
        <v>115</v>
      </c>
      <c r="F7" s="56" t="s">
        <v>120</v>
      </c>
    </row>
    <row r="8" spans="1:10" s="5" customFormat="1" ht="39.75" customHeight="1">
      <c r="A8" s="61"/>
      <c r="B8" s="62"/>
      <c r="C8" s="53" t="s">
        <v>8</v>
      </c>
      <c r="D8" s="53" t="s">
        <v>8</v>
      </c>
      <c r="E8" s="53" t="s">
        <v>8</v>
      </c>
      <c r="F8" s="57"/>
    </row>
    <row r="9" spans="1:10" s="5" customFormat="1" ht="1.5" customHeight="1">
      <c r="A9" s="61"/>
      <c r="B9" s="63"/>
      <c r="C9" s="27"/>
      <c r="D9" s="28" t="s">
        <v>8</v>
      </c>
      <c r="E9" s="28" t="s">
        <v>8</v>
      </c>
      <c r="F9" s="28" t="s">
        <v>9</v>
      </c>
    </row>
    <row r="10" spans="1:10" s="8" customFormat="1" ht="36.75" customHeight="1">
      <c r="A10" s="6" t="s">
        <v>10</v>
      </c>
      <c r="B10" s="6" t="s">
        <v>11</v>
      </c>
      <c r="C10" s="30">
        <f>C12+C18+C21</f>
        <v>489690</v>
      </c>
      <c r="D10" s="30">
        <f>D12+D18+D21</f>
        <v>489690</v>
      </c>
      <c r="E10" s="29">
        <f>E12+E18+E21</f>
        <v>407475</v>
      </c>
      <c r="F10" s="29">
        <f>E10/D10*100</f>
        <v>83.210806836978506</v>
      </c>
      <c r="G10" s="7"/>
    </row>
    <row r="11" spans="1:10" s="11" customFormat="1" ht="31.5" customHeight="1">
      <c r="A11" s="9" t="s">
        <v>12</v>
      </c>
      <c r="B11" s="31" t="s">
        <v>13</v>
      </c>
      <c r="C11" s="30">
        <f>C12+C18</f>
        <v>363690</v>
      </c>
      <c r="D11" s="30">
        <f t="shared" ref="D11:E11" si="0">D12+D18</f>
        <v>350390</v>
      </c>
      <c r="E11" s="30">
        <f t="shared" si="0"/>
        <v>274995</v>
      </c>
      <c r="F11" s="29">
        <f t="shared" ref="F11:F73" si="1">E11/D11*100</f>
        <v>78.48254801792288</v>
      </c>
      <c r="G11" s="10"/>
    </row>
    <row r="12" spans="1:10" s="11" customFormat="1" ht="26.25" customHeight="1">
      <c r="A12" s="9" t="s">
        <v>14</v>
      </c>
      <c r="B12" s="32" t="s">
        <v>15</v>
      </c>
      <c r="C12" s="33">
        <f>SUM(C13:C17)</f>
        <v>342714</v>
      </c>
      <c r="D12" s="33">
        <f>SUM(D13:D17)</f>
        <v>327206</v>
      </c>
      <c r="E12" s="33">
        <f>SUM(E13:E17)</f>
        <v>267700</v>
      </c>
      <c r="F12" s="29">
        <f t="shared" si="1"/>
        <v>81.813903168034813</v>
      </c>
      <c r="G12" s="12"/>
    </row>
    <row r="13" spans="1:10" s="11" customFormat="1" ht="25.5" customHeight="1">
      <c r="A13" s="13" t="s">
        <v>16</v>
      </c>
      <c r="B13" s="34" t="s">
        <v>17</v>
      </c>
      <c r="C13" s="34">
        <v>279153</v>
      </c>
      <c r="D13" s="34">
        <v>265860</v>
      </c>
      <c r="E13" s="13">
        <v>212172</v>
      </c>
      <c r="F13" s="29">
        <f t="shared" si="1"/>
        <v>79.805912886481607</v>
      </c>
    </row>
    <row r="14" spans="1:10" s="11" customFormat="1" ht="24" customHeight="1">
      <c r="A14" s="14" t="s">
        <v>18</v>
      </c>
      <c r="B14" s="34" t="s">
        <v>19</v>
      </c>
      <c r="C14" s="34">
        <v>40210</v>
      </c>
      <c r="D14" s="34">
        <v>37676</v>
      </c>
      <c r="E14" s="13">
        <v>27326</v>
      </c>
      <c r="F14" s="29">
        <f t="shared" si="1"/>
        <v>72.528930884382632</v>
      </c>
      <c r="J14" s="15"/>
    </row>
    <row r="15" spans="1:10" s="11" customFormat="1" ht="24.75" customHeight="1">
      <c r="A15" s="14" t="s">
        <v>20</v>
      </c>
      <c r="B15" s="14" t="s">
        <v>21</v>
      </c>
      <c r="C15" s="14">
        <v>19551</v>
      </c>
      <c r="D15" s="14">
        <v>19970</v>
      </c>
      <c r="E15" s="14">
        <v>11781</v>
      </c>
      <c r="F15" s="29">
        <f t="shared" si="1"/>
        <v>58.993490235353029</v>
      </c>
    </row>
    <row r="16" spans="1:10" s="11" customFormat="1" ht="22.5" customHeight="1">
      <c r="A16" s="14" t="s">
        <v>22</v>
      </c>
      <c r="B16" s="14" t="s">
        <v>23</v>
      </c>
      <c r="C16" s="14">
        <v>700</v>
      </c>
      <c r="D16" s="14">
        <v>500</v>
      </c>
      <c r="E16" s="14">
        <v>693</v>
      </c>
      <c r="F16" s="29">
        <f t="shared" si="1"/>
        <v>138.6</v>
      </c>
    </row>
    <row r="17" spans="1:6" s="11" customFormat="1" ht="23.25" customHeight="1">
      <c r="A17" s="14" t="s">
        <v>24</v>
      </c>
      <c r="B17" s="14" t="s">
        <v>25</v>
      </c>
      <c r="C17" s="14">
        <v>3100</v>
      </c>
      <c r="D17" s="14">
        <v>3200</v>
      </c>
      <c r="E17" s="14">
        <v>15728</v>
      </c>
      <c r="F17" s="29">
        <f t="shared" si="1"/>
        <v>491.5</v>
      </c>
    </row>
    <row r="18" spans="1:6" s="11" customFormat="1" ht="21" customHeight="1">
      <c r="A18" s="16" t="s">
        <v>26</v>
      </c>
      <c r="B18" s="16" t="s">
        <v>27</v>
      </c>
      <c r="C18" s="16">
        <f>SUM(C19:C20)</f>
        <v>20976</v>
      </c>
      <c r="D18" s="16">
        <f>SUM(D19:D20)</f>
        <v>23184</v>
      </c>
      <c r="E18" s="16">
        <f t="shared" ref="E18" si="2">SUM(E19:E20)</f>
        <v>7295</v>
      </c>
      <c r="F18" s="29">
        <f t="shared" si="1"/>
        <v>31.46566597653554</v>
      </c>
    </row>
    <row r="19" spans="1:6" s="11" customFormat="1" ht="23.25" customHeight="1">
      <c r="A19" s="14" t="s">
        <v>16</v>
      </c>
      <c r="B19" s="14" t="s">
        <v>28</v>
      </c>
      <c r="C19" s="14">
        <v>7096</v>
      </c>
      <c r="D19" s="14">
        <v>5300</v>
      </c>
      <c r="E19" s="14">
        <v>2114</v>
      </c>
      <c r="F19" s="29">
        <f t="shared" si="1"/>
        <v>39.886792452830186</v>
      </c>
    </row>
    <row r="20" spans="1:6" s="11" customFormat="1" ht="26.25" customHeight="1">
      <c r="A20" s="14" t="s">
        <v>20</v>
      </c>
      <c r="B20" s="14" t="s">
        <v>29</v>
      </c>
      <c r="C20" s="14">
        <v>13880</v>
      </c>
      <c r="D20" s="14">
        <v>17884</v>
      </c>
      <c r="E20" s="14">
        <v>5181</v>
      </c>
      <c r="F20" s="29">
        <f t="shared" si="1"/>
        <v>28.970029076269295</v>
      </c>
    </row>
    <row r="21" spans="1:6" s="11" customFormat="1" ht="23.25" customHeight="1">
      <c r="A21" s="16" t="s">
        <v>30</v>
      </c>
      <c r="B21" s="16" t="s">
        <v>31</v>
      </c>
      <c r="C21" s="16">
        <f>SUM(C22:C24)</f>
        <v>126000</v>
      </c>
      <c r="D21" s="16">
        <f>SUM(D22:D24)</f>
        <v>139300</v>
      </c>
      <c r="E21" s="16">
        <f t="shared" ref="E21" si="3">SUM(E22:E24)</f>
        <v>132480</v>
      </c>
      <c r="F21" s="29">
        <f t="shared" si="1"/>
        <v>95.104091888011482</v>
      </c>
    </row>
    <row r="22" spans="1:6" s="11" customFormat="1" ht="21" customHeight="1">
      <c r="A22" s="14" t="s">
        <v>16</v>
      </c>
      <c r="B22" s="14" t="s">
        <v>32</v>
      </c>
      <c r="C22" s="14">
        <v>54000</v>
      </c>
      <c r="D22" s="14">
        <v>74000</v>
      </c>
      <c r="E22" s="14">
        <v>59662</v>
      </c>
      <c r="F22" s="29">
        <f t="shared" si="1"/>
        <v>80.62432432432432</v>
      </c>
    </row>
    <row r="23" spans="1:6" s="11" customFormat="1" ht="23.25" customHeight="1">
      <c r="A23" s="14" t="s">
        <v>18</v>
      </c>
      <c r="B23" s="35" t="s">
        <v>33</v>
      </c>
      <c r="C23" s="35">
        <v>72000</v>
      </c>
      <c r="D23" s="35">
        <v>65000</v>
      </c>
      <c r="E23" s="14">
        <v>72618</v>
      </c>
      <c r="F23" s="29">
        <f t="shared" si="1"/>
        <v>111.72</v>
      </c>
    </row>
    <row r="24" spans="1:6" s="11" customFormat="1" ht="25.5" customHeight="1">
      <c r="A24" s="14" t="s">
        <v>20</v>
      </c>
      <c r="B24" s="14" t="s">
        <v>25</v>
      </c>
      <c r="C24" s="14">
        <v>0</v>
      </c>
      <c r="D24" s="14">
        <v>300</v>
      </c>
      <c r="E24" s="14">
        <v>200</v>
      </c>
      <c r="F24" s="29">
        <f t="shared" si="1"/>
        <v>66.666666666666657</v>
      </c>
    </row>
    <row r="25" spans="1:6" s="11" customFormat="1" ht="25.5" customHeight="1">
      <c r="A25" s="16" t="s">
        <v>34</v>
      </c>
      <c r="B25" s="16" t="s">
        <v>35</v>
      </c>
      <c r="C25" s="16">
        <f>SUM(C44,C26)</f>
        <v>241976.98719508</v>
      </c>
      <c r="D25" s="16">
        <f>SUM(D44,D26)</f>
        <v>241865</v>
      </c>
      <c r="E25" s="16">
        <f t="shared" ref="E25" si="4">SUM(E44,E26)</f>
        <v>230650</v>
      </c>
      <c r="F25" s="29">
        <f t="shared" si="1"/>
        <v>95.363115787732823</v>
      </c>
    </row>
    <row r="26" spans="1:6" s="11" customFormat="1" ht="27.75" customHeight="1">
      <c r="A26" s="16" t="s">
        <v>36</v>
      </c>
      <c r="B26" s="16" t="s">
        <v>37</v>
      </c>
      <c r="C26" s="36">
        <f>SUM(C27:C43)</f>
        <v>113299.98719508</v>
      </c>
      <c r="D26" s="36">
        <f>SUM(D27:D42)</f>
        <v>88221</v>
      </c>
      <c r="E26" s="36">
        <f t="shared" ref="E26" si="5">SUM(E27:E42)</f>
        <v>84922</v>
      </c>
      <c r="F26" s="29">
        <f t="shared" si="1"/>
        <v>96.260527538794619</v>
      </c>
    </row>
    <row r="27" spans="1:6" s="8" customFormat="1" ht="30.75" customHeight="1">
      <c r="A27" s="13" t="s">
        <v>16</v>
      </c>
      <c r="B27" s="37" t="s">
        <v>38</v>
      </c>
      <c r="C27" s="37">
        <v>77406</v>
      </c>
      <c r="D27" s="13">
        <v>71432</v>
      </c>
      <c r="E27" s="13">
        <v>69896</v>
      </c>
      <c r="F27" s="29">
        <f t="shared" si="1"/>
        <v>97.849703214245721</v>
      </c>
    </row>
    <row r="28" spans="1:6" s="11" customFormat="1" ht="26.25" customHeight="1">
      <c r="A28" s="14" t="s">
        <v>18</v>
      </c>
      <c r="B28" s="38" t="s">
        <v>39</v>
      </c>
      <c r="C28" s="39">
        <v>2462</v>
      </c>
      <c r="D28" s="35">
        <v>2659</v>
      </c>
      <c r="E28" s="14">
        <v>2077</v>
      </c>
      <c r="F28" s="29">
        <f t="shared" si="1"/>
        <v>78.112072207596839</v>
      </c>
    </row>
    <row r="29" spans="1:6" s="11" customFormat="1" ht="27.75" customHeight="1">
      <c r="A29" s="14" t="s">
        <v>20</v>
      </c>
      <c r="B29" s="40" t="s">
        <v>40</v>
      </c>
      <c r="C29" s="40">
        <v>300</v>
      </c>
      <c r="D29" s="40">
        <v>320</v>
      </c>
      <c r="E29" s="14">
        <v>242</v>
      </c>
      <c r="F29" s="29">
        <f t="shared" si="1"/>
        <v>75.625</v>
      </c>
    </row>
    <row r="30" spans="1:6" s="11" customFormat="1" ht="30" customHeight="1">
      <c r="A30" s="14" t="s">
        <v>22</v>
      </c>
      <c r="B30" s="37" t="s">
        <v>41</v>
      </c>
      <c r="C30" s="37">
        <v>1320</v>
      </c>
      <c r="D30" s="34">
        <v>1729</v>
      </c>
      <c r="E30" s="13">
        <v>1396</v>
      </c>
      <c r="F30" s="29">
        <f t="shared" si="1"/>
        <v>80.740312319259687</v>
      </c>
    </row>
    <row r="31" spans="1:6" s="11" customFormat="1" ht="31.5" customHeight="1">
      <c r="A31" s="14" t="s">
        <v>24</v>
      </c>
      <c r="B31" s="41" t="s">
        <v>42</v>
      </c>
      <c r="C31" s="42">
        <v>3762</v>
      </c>
      <c r="D31" s="34">
        <v>3500</v>
      </c>
      <c r="E31" s="13">
        <v>3091</v>
      </c>
      <c r="F31" s="29">
        <f t="shared" si="1"/>
        <v>88.314285714285717</v>
      </c>
    </row>
    <row r="32" spans="1:6" s="11" customFormat="1" ht="31.5" customHeight="1">
      <c r="A32" s="14" t="s">
        <v>43</v>
      </c>
      <c r="B32" s="41" t="s">
        <v>44</v>
      </c>
      <c r="C32" s="42">
        <v>1298</v>
      </c>
      <c r="D32" s="34">
        <v>0</v>
      </c>
      <c r="E32" s="13"/>
      <c r="F32" s="29"/>
    </row>
    <row r="33" spans="1:10" s="11" customFormat="1" ht="26.25" customHeight="1">
      <c r="A33" s="14" t="s">
        <v>45</v>
      </c>
      <c r="B33" s="37" t="s">
        <v>46</v>
      </c>
      <c r="C33" s="34">
        <v>3866</v>
      </c>
      <c r="D33" s="34">
        <v>3500</v>
      </c>
      <c r="E33" s="13">
        <v>3442</v>
      </c>
      <c r="F33" s="29">
        <f t="shared" si="1"/>
        <v>98.342857142857142</v>
      </c>
    </row>
    <row r="34" spans="1:10" s="11" customFormat="1" ht="30" customHeight="1">
      <c r="A34" s="14" t="s">
        <v>47</v>
      </c>
      <c r="B34" s="41" t="s">
        <v>48</v>
      </c>
      <c r="C34" s="42">
        <v>3858</v>
      </c>
      <c r="D34" s="34">
        <v>0</v>
      </c>
      <c r="E34" s="34"/>
      <c r="F34" s="29"/>
    </row>
    <row r="35" spans="1:10" s="11" customFormat="1" ht="43.5" customHeight="1">
      <c r="A35" s="14" t="s">
        <v>49</v>
      </c>
      <c r="B35" s="37" t="s">
        <v>50</v>
      </c>
      <c r="C35" s="34">
        <v>3200</v>
      </c>
      <c r="D35" s="34">
        <v>3200</v>
      </c>
      <c r="E35" s="13">
        <v>3152</v>
      </c>
      <c r="F35" s="29">
        <f t="shared" si="1"/>
        <v>98.5</v>
      </c>
    </row>
    <row r="36" spans="1:10" s="11" customFormat="1" ht="39.75" customHeight="1">
      <c r="A36" s="14" t="s">
        <v>51</v>
      </c>
      <c r="B36" s="37" t="s">
        <v>52</v>
      </c>
      <c r="C36" s="34">
        <v>976</v>
      </c>
      <c r="D36" s="34">
        <v>0</v>
      </c>
      <c r="E36" s="34"/>
      <c r="F36" s="29" t="s">
        <v>117</v>
      </c>
    </row>
    <row r="37" spans="1:10" s="11" customFormat="1" ht="38.25" customHeight="1">
      <c r="A37" s="14" t="s">
        <v>53</v>
      </c>
      <c r="B37" s="37" t="s">
        <v>54</v>
      </c>
      <c r="C37" s="34">
        <v>74.345471879999991</v>
      </c>
      <c r="D37" s="34">
        <v>0</v>
      </c>
      <c r="E37" s="34"/>
      <c r="F37" s="29"/>
    </row>
    <row r="38" spans="1:10" s="11" customFormat="1" ht="39.75" customHeight="1">
      <c r="A38" s="14" t="s">
        <v>55</v>
      </c>
      <c r="B38" s="37" t="s">
        <v>56</v>
      </c>
      <c r="C38" s="34">
        <v>341.29285619999996</v>
      </c>
      <c r="D38" s="34">
        <v>0</v>
      </c>
      <c r="E38" s="34"/>
      <c r="F38" s="29"/>
    </row>
    <row r="39" spans="1:10" s="11" customFormat="1" ht="27" customHeight="1">
      <c r="A39" s="14" t="s">
        <v>57</v>
      </c>
      <c r="B39" s="40" t="s">
        <v>58</v>
      </c>
      <c r="C39" s="35">
        <v>234.34886700000001</v>
      </c>
      <c r="D39" s="35">
        <v>311</v>
      </c>
      <c r="E39" s="14">
        <v>196</v>
      </c>
      <c r="F39" s="29">
        <f t="shared" si="1"/>
        <v>63.022508038585215</v>
      </c>
    </row>
    <row r="40" spans="1:10" s="8" customFormat="1" ht="38.25" customHeight="1">
      <c r="A40" s="13" t="s">
        <v>59</v>
      </c>
      <c r="B40" s="37" t="s">
        <v>60</v>
      </c>
      <c r="C40" s="34">
        <v>200</v>
      </c>
      <c r="D40" s="34">
        <v>370</v>
      </c>
      <c r="E40" s="13">
        <v>230</v>
      </c>
      <c r="F40" s="29">
        <f t="shared" si="1"/>
        <v>62.162162162162161</v>
      </c>
    </row>
    <row r="41" spans="1:10" s="11" customFormat="1" ht="24" customHeight="1">
      <c r="A41" s="14" t="s">
        <v>61</v>
      </c>
      <c r="B41" s="38" t="s">
        <v>62</v>
      </c>
      <c r="C41" s="14">
        <v>1200</v>
      </c>
      <c r="D41" s="14">
        <v>1200</v>
      </c>
      <c r="E41" s="14">
        <v>1200</v>
      </c>
      <c r="F41" s="29">
        <f t="shared" si="1"/>
        <v>100</v>
      </c>
    </row>
    <row r="42" spans="1:10" s="11" customFormat="1" ht="25.5" customHeight="1">
      <c r="A42" s="14" t="s">
        <v>63</v>
      </c>
      <c r="B42" s="43" t="s">
        <v>64</v>
      </c>
      <c r="C42" s="14">
        <v>600</v>
      </c>
      <c r="D42" s="14">
        <v>0</v>
      </c>
      <c r="E42" s="14"/>
      <c r="F42" s="29"/>
    </row>
    <row r="43" spans="1:10" s="11" customFormat="1" ht="27" customHeight="1">
      <c r="A43" s="13" t="s">
        <v>65</v>
      </c>
      <c r="B43" s="13" t="s">
        <v>66</v>
      </c>
      <c r="C43" s="13">
        <v>12202</v>
      </c>
      <c r="D43" s="14"/>
      <c r="E43" s="14"/>
      <c r="F43" s="29"/>
    </row>
    <row r="44" spans="1:10" s="11" customFormat="1" ht="24.95" customHeight="1">
      <c r="A44" s="16" t="s">
        <v>67</v>
      </c>
      <c r="B44" s="16" t="s">
        <v>68</v>
      </c>
      <c r="C44" s="16">
        <f>SUM(C45:C49)</f>
        <v>128677</v>
      </c>
      <c r="D44" s="16">
        <f>SUM(D45:D49)</f>
        <v>153644</v>
      </c>
      <c r="E44" s="16">
        <f>SUM(E45:E49)</f>
        <v>145728</v>
      </c>
      <c r="F44" s="29">
        <f t="shared" si="1"/>
        <v>94.847830048683974</v>
      </c>
      <c r="J44" s="11">
        <v>5020</v>
      </c>
    </row>
    <row r="45" spans="1:10" s="11" customFormat="1" ht="24.95" customHeight="1">
      <c r="A45" s="14" t="s">
        <v>16</v>
      </c>
      <c r="B45" s="14" t="s">
        <v>69</v>
      </c>
      <c r="C45" s="14">
        <v>68705</v>
      </c>
      <c r="D45" s="14">
        <v>78177</v>
      </c>
      <c r="E45" s="14">
        <v>78112</v>
      </c>
      <c r="F45" s="29">
        <f t="shared" si="1"/>
        <v>99.916855341084982</v>
      </c>
      <c r="J45" s="11">
        <v>2</v>
      </c>
    </row>
    <row r="46" spans="1:10" s="11" customFormat="1" ht="24.95" customHeight="1">
      <c r="A46" s="14" t="s">
        <v>18</v>
      </c>
      <c r="B46" s="14" t="s">
        <v>70</v>
      </c>
      <c r="C46" s="14">
        <v>19551</v>
      </c>
      <c r="D46" s="14">
        <v>19970</v>
      </c>
      <c r="E46" s="14">
        <v>12555</v>
      </c>
      <c r="F46" s="29">
        <f t="shared" si="1"/>
        <v>62.869303955933894</v>
      </c>
    </row>
    <row r="47" spans="1:10" s="11" customFormat="1" ht="24.95" customHeight="1">
      <c r="A47" s="14" t="s">
        <v>20</v>
      </c>
      <c r="B47" s="13" t="s">
        <v>66</v>
      </c>
      <c r="C47" s="14">
        <v>16156</v>
      </c>
      <c r="D47" s="14">
        <v>32152</v>
      </c>
      <c r="E47" s="14">
        <v>32062</v>
      </c>
      <c r="F47" s="29">
        <f t="shared" si="1"/>
        <v>99.720079621796458</v>
      </c>
    </row>
    <row r="48" spans="1:10" s="11" customFormat="1" ht="24.95" customHeight="1">
      <c r="A48" s="14" t="s">
        <v>22</v>
      </c>
      <c r="B48" s="14" t="s">
        <v>71</v>
      </c>
      <c r="C48" s="14">
        <v>2185</v>
      </c>
      <c r="D48" s="14">
        <v>922</v>
      </c>
      <c r="E48" s="14">
        <v>1847</v>
      </c>
      <c r="F48" s="29">
        <f t="shared" si="1"/>
        <v>200.32537960954446</v>
      </c>
    </row>
    <row r="49" spans="1:9" s="11" customFormat="1" ht="24.95" customHeight="1">
      <c r="A49" s="14" t="s">
        <v>24</v>
      </c>
      <c r="B49" s="14" t="s">
        <v>72</v>
      </c>
      <c r="C49" s="14">
        <v>22080</v>
      </c>
      <c r="D49" s="14">
        <v>22423</v>
      </c>
      <c r="E49" s="14">
        <v>21152</v>
      </c>
      <c r="F49" s="29">
        <f t="shared" si="1"/>
        <v>94.331712973286358</v>
      </c>
    </row>
    <row r="50" spans="1:9" s="11" customFormat="1" ht="24.95" customHeight="1">
      <c r="A50" s="16" t="s">
        <v>73</v>
      </c>
      <c r="B50" s="16" t="s">
        <v>74</v>
      </c>
      <c r="C50" s="44">
        <f>C10-C25</f>
        <v>247713.01280492</v>
      </c>
      <c r="D50" s="44">
        <f>D10-D25</f>
        <v>247825</v>
      </c>
      <c r="E50" s="44">
        <f>E10-E25</f>
        <v>176825</v>
      </c>
      <c r="F50" s="29">
        <f t="shared" si="1"/>
        <v>71.350751538383932</v>
      </c>
    </row>
    <row r="51" spans="1:9" s="11" customFormat="1" ht="24.95" customHeight="1">
      <c r="A51" s="16" t="s">
        <v>75</v>
      </c>
      <c r="B51" s="16" t="s">
        <v>76</v>
      </c>
      <c r="C51" s="16">
        <f>SUM(C52:C59)</f>
        <v>247713</v>
      </c>
      <c r="D51" s="16">
        <f>SUM(D52:D59)</f>
        <v>247825</v>
      </c>
      <c r="E51" s="16">
        <f>SUM(E52:E59)</f>
        <v>177661.8</v>
      </c>
      <c r="F51" s="29">
        <f t="shared" si="1"/>
        <v>71.688409159689286</v>
      </c>
    </row>
    <row r="52" spans="1:9" s="11" customFormat="1" ht="24.95" customHeight="1">
      <c r="A52" s="14" t="s">
        <v>16</v>
      </c>
      <c r="B52" s="14" t="s">
        <v>77</v>
      </c>
      <c r="C52" s="14">
        <v>213577</v>
      </c>
      <c r="D52" s="14">
        <v>215346</v>
      </c>
      <c r="E52" s="14">
        <v>166031.4</v>
      </c>
      <c r="F52" s="29">
        <f t="shared" si="1"/>
        <v>77.099830040957343</v>
      </c>
    </row>
    <row r="53" spans="1:9" s="11" customFormat="1" ht="24.95" customHeight="1">
      <c r="A53" s="14" t="s">
        <v>18</v>
      </c>
      <c r="B53" s="35" t="s">
        <v>78</v>
      </c>
      <c r="C53" s="35">
        <v>13880</v>
      </c>
      <c r="D53" s="35">
        <v>17884</v>
      </c>
      <c r="E53" s="14">
        <v>1067</v>
      </c>
      <c r="F53" s="29">
        <f t="shared" si="1"/>
        <v>5.9662267949004697</v>
      </c>
    </row>
    <row r="54" spans="1:9" s="11" customFormat="1" ht="24.95" customHeight="1">
      <c r="A54" s="14" t="s">
        <v>22</v>
      </c>
      <c r="B54" s="14" t="s">
        <v>79</v>
      </c>
      <c r="C54" s="14">
        <v>7096</v>
      </c>
      <c r="D54" s="14">
        <v>5300</v>
      </c>
      <c r="E54" s="14">
        <v>2114</v>
      </c>
      <c r="F54" s="29">
        <f t="shared" si="1"/>
        <v>39.886792452830186</v>
      </c>
    </row>
    <row r="55" spans="1:9" s="11" customFormat="1" ht="24.95" customHeight="1">
      <c r="A55" s="14" t="s">
        <v>80</v>
      </c>
      <c r="B55" s="14" t="s">
        <v>81</v>
      </c>
      <c r="C55" s="14">
        <v>7350</v>
      </c>
      <c r="D55" s="14">
        <v>3500</v>
      </c>
      <c r="E55" s="14">
        <v>3500</v>
      </c>
      <c r="F55" s="29">
        <f t="shared" si="1"/>
        <v>100</v>
      </c>
    </row>
    <row r="56" spans="1:9" s="11" customFormat="1" ht="24.95" customHeight="1">
      <c r="A56" s="14" t="s">
        <v>43</v>
      </c>
      <c r="B56" s="14" t="s">
        <v>82</v>
      </c>
      <c r="C56" s="14">
        <v>4500</v>
      </c>
      <c r="D56" s="14">
        <v>5500</v>
      </c>
      <c r="E56" s="14">
        <v>4728.3999999999996</v>
      </c>
      <c r="F56" s="29">
        <f t="shared" si="1"/>
        <v>85.970909090909089</v>
      </c>
    </row>
    <row r="57" spans="1:9" s="11" customFormat="1" ht="24.95" customHeight="1">
      <c r="A57" s="14" t="s">
        <v>20</v>
      </c>
      <c r="B57" s="14" t="s">
        <v>83</v>
      </c>
      <c r="C57" s="14">
        <v>100</v>
      </c>
      <c r="D57" s="14">
        <v>100</v>
      </c>
      <c r="E57" s="14">
        <v>100</v>
      </c>
      <c r="F57" s="29">
        <f t="shared" si="1"/>
        <v>100</v>
      </c>
    </row>
    <row r="58" spans="1:9" s="11" customFormat="1" ht="24.95" customHeight="1">
      <c r="A58" s="14" t="s">
        <v>47</v>
      </c>
      <c r="B58" s="14" t="s">
        <v>84</v>
      </c>
      <c r="C58" s="14">
        <v>50</v>
      </c>
      <c r="D58" s="14">
        <v>50</v>
      </c>
      <c r="E58" s="14">
        <v>50</v>
      </c>
      <c r="F58" s="29">
        <f t="shared" si="1"/>
        <v>100</v>
      </c>
    </row>
    <row r="59" spans="1:9" s="11" customFormat="1" ht="24.95" customHeight="1">
      <c r="A59" s="14" t="s">
        <v>45</v>
      </c>
      <c r="B59" s="14" t="s">
        <v>85</v>
      </c>
      <c r="C59" s="14">
        <v>1160</v>
      </c>
      <c r="D59" s="14">
        <v>145</v>
      </c>
      <c r="E59" s="14">
        <v>71</v>
      </c>
      <c r="F59" s="29">
        <f t="shared" si="1"/>
        <v>48.96551724137931</v>
      </c>
    </row>
    <row r="60" spans="1:9" s="17" customFormat="1" ht="24.95" customHeight="1">
      <c r="A60" s="16" t="s">
        <v>86</v>
      </c>
      <c r="B60" s="16" t="s">
        <v>87</v>
      </c>
      <c r="C60" s="16">
        <f>C50-C51</f>
        <v>1.2804919999325648E-2</v>
      </c>
      <c r="D60" s="16">
        <f>D50-D51</f>
        <v>0</v>
      </c>
      <c r="E60" s="16">
        <f>E50-E51</f>
        <v>-836.79999999998836</v>
      </c>
      <c r="F60" s="29"/>
      <c r="I60" s="18"/>
    </row>
    <row r="61" spans="1:9" s="17" customFormat="1" ht="3.75" customHeight="1">
      <c r="A61" s="16"/>
      <c r="B61" s="16"/>
      <c r="C61" s="16"/>
      <c r="D61" s="16"/>
      <c r="E61" s="45"/>
      <c r="F61" s="29"/>
    </row>
    <row r="62" spans="1:9" s="17" customFormat="1" ht="24.95" customHeight="1">
      <c r="A62" s="16" t="s">
        <v>88</v>
      </c>
      <c r="B62" s="16" t="s">
        <v>89</v>
      </c>
      <c r="C62" s="16">
        <f t="shared" ref="C62:D62" si="6">SUM(C65:C68)-C69</f>
        <v>0</v>
      </c>
      <c r="D62" s="16">
        <f t="shared" si="6"/>
        <v>0</v>
      </c>
      <c r="E62" s="16"/>
      <c r="F62" s="29"/>
    </row>
    <row r="63" spans="1:9" s="17" customFormat="1" ht="24.95" customHeight="1">
      <c r="A63" s="16" t="s">
        <v>90</v>
      </c>
      <c r="B63" s="16" t="s">
        <v>91</v>
      </c>
      <c r="C63" s="16">
        <f t="shared" ref="C63:E63" si="7">SUM(C65:C68)</f>
        <v>90818</v>
      </c>
      <c r="D63" s="16">
        <f t="shared" si="7"/>
        <v>99746</v>
      </c>
      <c r="E63" s="16">
        <f t="shared" si="7"/>
        <v>100411</v>
      </c>
      <c r="F63" s="29">
        <f t="shared" si="1"/>
        <v>100.66669340123914</v>
      </c>
    </row>
    <row r="64" spans="1:9" s="17" customFormat="1" ht="24.75" customHeight="1">
      <c r="A64" s="58" t="s">
        <v>16</v>
      </c>
      <c r="B64" s="14" t="s">
        <v>92</v>
      </c>
      <c r="C64" s="46"/>
      <c r="D64" s="46"/>
      <c r="E64" s="46"/>
      <c r="F64" s="29"/>
    </row>
    <row r="65" spans="1:6" s="17" customFormat="1" ht="24" customHeight="1">
      <c r="A65" s="58"/>
      <c r="B65" s="40" t="s">
        <v>93</v>
      </c>
      <c r="C65" s="40">
        <v>32000</v>
      </c>
      <c r="D65" s="40">
        <v>30000</v>
      </c>
      <c r="E65" s="14">
        <v>31500</v>
      </c>
      <c r="F65" s="29">
        <f t="shared" si="1"/>
        <v>105</v>
      </c>
    </row>
    <row r="66" spans="1:6" s="17" customFormat="1" ht="23.25" customHeight="1">
      <c r="A66" s="58"/>
      <c r="B66" s="14" t="s">
        <v>94</v>
      </c>
      <c r="C66" s="14">
        <v>24542</v>
      </c>
      <c r="D66" s="14">
        <v>13080</v>
      </c>
      <c r="E66" s="14">
        <v>13245</v>
      </c>
      <c r="F66" s="29">
        <f t="shared" si="1"/>
        <v>101.26146788990826</v>
      </c>
    </row>
    <row r="67" spans="1:6" s="17" customFormat="1" ht="26.25" customHeight="1">
      <c r="A67" s="14" t="s">
        <v>18</v>
      </c>
      <c r="B67" s="14" t="s">
        <v>95</v>
      </c>
      <c r="C67" s="47">
        <v>34276</v>
      </c>
      <c r="D67" s="14">
        <v>56666</v>
      </c>
      <c r="E67" s="14">
        <v>55666</v>
      </c>
      <c r="F67" s="29">
        <f t="shared" si="1"/>
        <v>98.235273356157123</v>
      </c>
    </row>
    <row r="68" spans="1:6" s="17" customFormat="1" ht="21.75" customHeight="1">
      <c r="A68" s="14" t="s">
        <v>20</v>
      </c>
      <c r="B68" s="14" t="s">
        <v>96</v>
      </c>
      <c r="C68" s="14">
        <v>0</v>
      </c>
      <c r="D68" s="14">
        <v>0</v>
      </c>
      <c r="E68" s="14"/>
      <c r="F68" s="29"/>
    </row>
    <row r="69" spans="1:6" s="17" customFormat="1" ht="24" customHeight="1">
      <c r="A69" s="16" t="s">
        <v>97</v>
      </c>
      <c r="B69" s="16" t="s">
        <v>98</v>
      </c>
      <c r="C69" s="16">
        <f>SUM(C70:C72)</f>
        <v>90818</v>
      </c>
      <c r="D69" s="16">
        <f>SUM(D70:D72)</f>
        <v>99746</v>
      </c>
      <c r="E69" s="16">
        <f t="shared" ref="E69" si="8">SUM(E70:E72)</f>
        <v>74304</v>
      </c>
      <c r="F69" s="29">
        <f t="shared" si="1"/>
        <v>74.493212760411438</v>
      </c>
    </row>
    <row r="70" spans="1:6" s="17" customFormat="1" ht="27" customHeight="1">
      <c r="A70" s="14" t="s">
        <v>16</v>
      </c>
      <c r="B70" s="34" t="s">
        <v>99</v>
      </c>
      <c r="C70" s="34">
        <v>1689</v>
      </c>
      <c r="D70" s="34">
        <v>768</v>
      </c>
      <c r="E70" s="13">
        <v>576</v>
      </c>
      <c r="F70" s="29">
        <f t="shared" si="1"/>
        <v>75</v>
      </c>
    </row>
    <row r="71" spans="1:6" s="17" customFormat="1" ht="27" customHeight="1">
      <c r="A71" s="14" t="s">
        <v>18</v>
      </c>
      <c r="B71" s="37" t="s">
        <v>100</v>
      </c>
      <c r="C71" s="48">
        <v>27384</v>
      </c>
      <c r="D71" s="37">
        <v>34985</v>
      </c>
      <c r="E71" s="13">
        <v>27162</v>
      </c>
      <c r="F71" s="29">
        <f t="shared" si="1"/>
        <v>77.638988137773339</v>
      </c>
    </row>
    <row r="72" spans="1:6" s="17" customFormat="1" ht="23.25" customHeight="1">
      <c r="A72" s="13" t="s">
        <v>20</v>
      </c>
      <c r="B72" s="34" t="s">
        <v>101</v>
      </c>
      <c r="C72" s="34">
        <v>61745</v>
      </c>
      <c r="D72" s="34">
        <v>63993</v>
      </c>
      <c r="E72" s="13">
        <v>46566</v>
      </c>
      <c r="F72" s="29">
        <f t="shared" si="1"/>
        <v>72.767333927148286</v>
      </c>
    </row>
    <row r="73" spans="1:6" s="11" customFormat="1" ht="26.25" customHeight="1">
      <c r="A73" s="19" t="s">
        <v>102</v>
      </c>
      <c r="B73" s="16" t="s">
        <v>103</v>
      </c>
      <c r="C73" s="16">
        <v>489690.08899043011</v>
      </c>
      <c r="D73" s="16">
        <f>D25+D51</f>
        <v>489690</v>
      </c>
      <c r="E73" s="16">
        <f>E25+E51</f>
        <v>408311.8</v>
      </c>
      <c r="F73" s="29">
        <f t="shared" si="1"/>
        <v>83.381690457228046</v>
      </c>
    </row>
    <row r="74" spans="1:6" s="11" customFormat="1" ht="43.5" hidden="1" customHeight="1">
      <c r="A74" s="20" t="s">
        <v>104</v>
      </c>
      <c r="B74" s="21" t="s">
        <v>3</v>
      </c>
      <c r="C74" s="22" t="s">
        <v>105</v>
      </c>
      <c r="D74" s="23" t="s">
        <v>106</v>
      </c>
      <c r="E74" s="16"/>
      <c r="F74" s="16"/>
    </row>
    <row r="75" spans="1:6" s="25" customFormat="1" ht="31.5" customHeight="1">
      <c r="A75" s="24" t="s">
        <v>16</v>
      </c>
      <c r="B75" s="49" t="s">
        <v>107</v>
      </c>
      <c r="C75" s="50">
        <v>0.22384113869253947</v>
      </c>
      <c r="D75" s="50">
        <f>D26/D10</f>
        <v>0.18015683391533419</v>
      </c>
      <c r="E75" s="24"/>
      <c r="F75" s="24"/>
    </row>
    <row r="76" spans="1:6" s="11" customFormat="1" ht="26.25" customHeight="1">
      <c r="A76" s="24" t="s">
        <v>18</v>
      </c>
      <c r="B76" s="51" t="s">
        <v>108</v>
      </c>
      <c r="C76" s="50">
        <v>0.30939210144536339</v>
      </c>
      <c r="D76" s="50">
        <f>D26/D11</f>
        <v>0.25177944576043837</v>
      </c>
      <c r="E76" s="24"/>
      <c r="F76" s="24"/>
    </row>
    <row r="77" spans="1:6" s="11" customFormat="1" ht="27" customHeight="1">
      <c r="A77" s="24" t="s">
        <v>20</v>
      </c>
      <c r="B77" s="49" t="s">
        <v>109</v>
      </c>
      <c r="C77" s="52">
        <v>0.46745218533349747</v>
      </c>
      <c r="D77" s="52">
        <f>D26/D25</f>
        <v>0.36475306472619023</v>
      </c>
      <c r="E77" s="24"/>
      <c r="F77" s="24"/>
    </row>
    <row r="78" spans="1:6" s="11" customFormat="1" ht="27.75" customHeight="1">
      <c r="A78" s="24" t="s">
        <v>22</v>
      </c>
      <c r="B78" s="49" t="s">
        <v>110</v>
      </c>
      <c r="C78" s="50">
        <v>0.23110539536462135</v>
      </c>
      <c r="D78" s="50">
        <f>D26/D73</f>
        <v>0.18015683391533419</v>
      </c>
      <c r="E78" s="24"/>
      <c r="F78" s="24"/>
    </row>
    <row r="79" spans="1:6" s="11" customFormat="1" ht="26.25" customHeight="1">
      <c r="A79" s="24" t="s">
        <v>24</v>
      </c>
      <c r="B79" s="49" t="s">
        <v>111</v>
      </c>
      <c r="C79" s="52">
        <v>0.49439365696780802</v>
      </c>
      <c r="D79" s="52">
        <f>D25/D73</f>
        <v>0.4939145173477098</v>
      </c>
      <c r="E79" s="24"/>
      <c r="F79" s="24"/>
    </row>
    <row r="80" spans="1:6" s="11" customFormat="1" ht="24.75" customHeight="1">
      <c r="A80" s="24" t="s">
        <v>43</v>
      </c>
      <c r="B80" s="51" t="s">
        <v>112</v>
      </c>
      <c r="C80" s="52">
        <v>0.50560634303219198</v>
      </c>
      <c r="D80" s="52">
        <f>D51/D73</f>
        <v>0.50608548265229025</v>
      </c>
      <c r="E80" s="24"/>
      <c r="F80" s="24"/>
    </row>
    <row r="81" spans="1:6" ht="18.75" customHeight="1">
      <c r="A81" s="26"/>
      <c r="B81" s="26"/>
      <c r="C81" s="26"/>
      <c r="D81" s="26"/>
      <c r="E81" s="26"/>
      <c r="F81" s="26"/>
    </row>
    <row r="82" spans="1:6" ht="15" customHeight="1">
      <c r="A82" s="26"/>
      <c r="B82" s="26"/>
      <c r="C82" s="26"/>
      <c r="D82" s="26"/>
      <c r="E82" s="26"/>
      <c r="F82" s="26"/>
    </row>
    <row r="83" spans="1:6" ht="15" customHeight="1">
      <c r="A83" s="26"/>
      <c r="B83" s="26"/>
      <c r="C83" s="26"/>
      <c r="D83" s="26"/>
      <c r="E83" s="26"/>
      <c r="F83" s="26"/>
    </row>
    <row r="84" spans="1:6" ht="15" customHeight="1">
      <c r="A84" s="26"/>
      <c r="B84" s="26"/>
      <c r="C84" s="26"/>
      <c r="D84" s="26"/>
      <c r="E84" s="26"/>
      <c r="F84" s="26"/>
    </row>
    <row r="85" spans="1:6" ht="15" customHeight="1">
      <c r="A85" s="26"/>
      <c r="B85" s="26"/>
      <c r="C85" s="26"/>
      <c r="D85" s="26"/>
      <c r="E85" s="26"/>
      <c r="F85" s="26"/>
    </row>
    <row r="86" spans="1:6" ht="15" customHeight="1">
      <c r="A86" s="26"/>
      <c r="B86" s="26"/>
      <c r="C86" s="26"/>
      <c r="D86" s="26"/>
      <c r="E86" s="26"/>
      <c r="F86" s="26"/>
    </row>
  </sheetData>
  <mergeCells count="8">
    <mergeCell ref="F7:F8"/>
    <mergeCell ref="A64:A66"/>
    <mergeCell ref="A2:F2"/>
    <mergeCell ref="A3:F3"/>
    <mergeCell ref="A4:F4"/>
    <mergeCell ref="A5:F5"/>
    <mergeCell ref="A7:A9"/>
    <mergeCell ref="B7:B9"/>
  </mergeCells>
  <pageMargins left="0.94" right="0.31496062992126" top="0.16" bottom="0.55118110236220497" header="0.27559055118110198" footer="0.196850393700787"/>
  <pageSetup paperSize="9" scale="60" orientation="portrait" r:id="rId1"/>
  <headerFooter scaleWithDoc="0">
    <oddHeader xml:space="preserve">&amp;C&amp;"Arial,Bold"&amp;12 </oddHeader>
    <oddFooter>&amp;C&amp;"-,Bold"&amp;14 &amp;R&amp;16&amp;D&amp;T</oddFooter>
  </headerFooter>
  <rowBreaks count="1" manualBreakCount="1">
    <brk id="5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M86"/>
  <sheetViews>
    <sheetView tabSelected="1" view="pageBreakPreview" zoomScale="70" zoomScaleSheetLayoutView="70" workbookViewId="0">
      <pane ySplit="9" topLeftCell="A10" activePane="bottomLeft" state="frozen"/>
      <selection pane="bottomLeft" activeCell="R6" sqref="R6"/>
    </sheetView>
  </sheetViews>
  <sheetFormatPr defaultRowHeight="15"/>
  <cols>
    <col min="1" max="1" width="5.85546875" customWidth="1"/>
    <col min="2" max="2" width="52.28515625" style="1" customWidth="1"/>
    <col min="3" max="3" width="18.140625" style="1" customWidth="1"/>
    <col min="4" max="4" width="17.42578125" style="1" customWidth="1"/>
    <col min="5" max="5" width="17.5703125" style="1" hidden="1" customWidth="1"/>
    <col min="6" max="6" width="13.42578125" style="1" hidden="1" customWidth="1"/>
    <col min="7" max="7" width="21.28515625" style="1" hidden="1" customWidth="1"/>
    <col min="8" max="8" width="16.28515625" style="1" customWidth="1"/>
    <col min="9" max="9" width="12.7109375" customWidth="1"/>
    <col min="10" max="10" width="19.7109375" customWidth="1"/>
  </cols>
  <sheetData>
    <row r="1" spans="1:13" ht="17.25" customHeight="1">
      <c r="E1" s="2"/>
      <c r="H1" s="2"/>
    </row>
    <row r="2" spans="1:13" ht="23.25" customHeight="1">
      <c r="A2" s="59" t="s">
        <v>0</v>
      </c>
      <c r="B2" s="59"/>
      <c r="C2" s="59"/>
      <c r="D2" s="59"/>
      <c r="E2" s="59"/>
      <c r="F2" s="59"/>
      <c r="G2" s="59"/>
      <c r="H2" s="59"/>
      <c r="I2" s="59"/>
    </row>
    <row r="3" spans="1:13" ht="21.75" customHeight="1">
      <c r="A3" s="59" t="s">
        <v>1</v>
      </c>
      <c r="B3" s="59"/>
      <c r="C3" s="59"/>
      <c r="D3" s="59"/>
      <c r="E3" s="59"/>
      <c r="F3" s="59"/>
      <c r="G3" s="59"/>
      <c r="H3" s="59"/>
      <c r="I3" s="59"/>
    </row>
    <row r="4" spans="1:13" s="3" customFormat="1" ht="17.25" customHeight="1">
      <c r="A4" s="60" t="s">
        <v>113</v>
      </c>
      <c r="B4" s="60"/>
      <c r="C4" s="60"/>
      <c r="D4" s="60"/>
      <c r="E4" s="60"/>
      <c r="F4" s="60"/>
      <c r="G4" s="60"/>
      <c r="H4" s="60"/>
      <c r="I4" s="60"/>
    </row>
    <row r="5" spans="1:13" s="3" customFormat="1" ht="22.5" customHeight="1">
      <c r="A5" s="60" t="s">
        <v>122</v>
      </c>
      <c r="B5" s="60"/>
      <c r="C5" s="60"/>
      <c r="D5" s="60"/>
      <c r="E5" s="60"/>
      <c r="F5" s="60"/>
      <c r="G5" s="60"/>
      <c r="H5" s="60"/>
      <c r="I5" s="60"/>
    </row>
    <row r="6" spans="1:13" s="3" customFormat="1" ht="10.5" customHeight="1">
      <c r="A6" s="4"/>
      <c r="B6" s="4"/>
      <c r="C6" s="4"/>
      <c r="D6" s="4"/>
      <c r="E6" s="4"/>
      <c r="F6" s="4"/>
      <c r="G6" s="4"/>
      <c r="H6" s="4"/>
      <c r="I6" s="4"/>
    </row>
    <row r="7" spans="1:13" s="5" customFormat="1" ht="39.75" customHeight="1">
      <c r="A7" s="61" t="s">
        <v>2</v>
      </c>
      <c r="B7" s="62" t="s">
        <v>3</v>
      </c>
      <c r="C7" s="65" t="s">
        <v>4</v>
      </c>
      <c r="D7" s="64" t="s">
        <v>114</v>
      </c>
      <c r="E7" s="65" t="s">
        <v>5</v>
      </c>
      <c r="F7" s="63" t="s">
        <v>6</v>
      </c>
      <c r="G7" s="63" t="s">
        <v>7</v>
      </c>
      <c r="H7" s="66" t="s">
        <v>115</v>
      </c>
      <c r="I7" s="64" t="s">
        <v>116</v>
      </c>
    </row>
    <row r="8" spans="1:13" s="5" customFormat="1" ht="39.75" customHeight="1">
      <c r="A8" s="61"/>
      <c r="B8" s="63"/>
      <c r="C8" s="65"/>
      <c r="D8" s="64"/>
      <c r="E8" s="65"/>
      <c r="F8" s="63"/>
      <c r="G8" s="63"/>
      <c r="H8" s="66"/>
      <c r="I8" s="64"/>
    </row>
    <row r="9" spans="1:13" s="5" customFormat="1" ht="1.5" customHeight="1">
      <c r="A9" s="61"/>
      <c r="B9" s="63"/>
      <c r="C9" s="27"/>
      <c r="D9" s="28" t="s">
        <v>8</v>
      </c>
      <c r="E9" s="28" t="s">
        <v>8</v>
      </c>
      <c r="F9" s="28"/>
      <c r="G9" s="28"/>
      <c r="H9" s="28" t="s">
        <v>8</v>
      </c>
      <c r="I9" s="28" t="s">
        <v>9</v>
      </c>
    </row>
    <row r="10" spans="1:13" s="8" customFormat="1" ht="36.75" customHeight="1">
      <c r="A10" s="6" t="s">
        <v>10</v>
      </c>
      <c r="B10" s="6" t="s">
        <v>11</v>
      </c>
      <c r="C10" s="30">
        <f>C12+C18+C21</f>
        <v>489690</v>
      </c>
      <c r="D10" s="30">
        <f>D12+D18+D21</f>
        <v>489690</v>
      </c>
      <c r="E10" s="29">
        <f>E12+E18+E21</f>
        <v>489690</v>
      </c>
      <c r="F10" s="29" t="e">
        <f>D10-#REF!</f>
        <v>#REF!</v>
      </c>
      <c r="G10" s="29">
        <f>G12+G18+G21</f>
        <v>367267.5</v>
      </c>
      <c r="H10" s="29">
        <f>H12+H18+H21</f>
        <v>407475</v>
      </c>
      <c r="I10" s="29">
        <f t="shared" ref="I10:I41" si="0">(H10/G10)*100</f>
        <v>110.94774244930466</v>
      </c>
      <c r="J10" s="7"/>
    </row>
    <row r="11" spans="1:13" s="11" customFormat="1" ht="33.75" customHeight="1">
      <c r="A11" s="9" t="s">
        <v>12</v>
      </c>
      <c r="B11" s="31" t="s">
        <v>13</v>
      </c>
      <c r="C11" s="30">
        <f>C12+C18</f>
        <v>363690</v>
      </c>
      <c r="D11" s="30">
        <f t="shared" ref="D11:H11" si="1">D12+D18</f>
        <v>350390</v>
      </c>
      <c r="E11" s="30">
        <f t="shared" si="1"/>
        <v>350390</v>
      </c>
      <c r="F11" s="30" t="e">
        <f t="shared" si="1"/>
        <v>#REF!</v>
      </c>
      <c r="G11" s="30">
        <f t="shared" si="1"/>
        <v>262792.5</v>
      </c>
      <c r="H11" s="30">
        <f t="shared" si="1"/>
        <v>274995</v>
      </c>
      <c r="I11" s="29">
        <f t="shared" si="0"/>
        <v>104.64339735723051</v>
      </c>
      <c r="J11" s="10"/>
    </row>
    <row r="12" spans="1:13" s="11" customFormat="1" ht="26.25" customHeight="1">
      <c r="A12" s="9" t="s">
        <v>14</v>
      </c>
      <c r="B12" s="32" t="s">
        <v>15</v>
      </c>
      <c r="C12" s="33">
        <f>SUM(C13:C17)</f>
        <v>342714</v>
      </c>
      <c r="D12" s="33">
        <f>SUM(D13:D17)</f>
        <v>327206</v>
      </c>
      <c r="E12" s="33">
        <f>SUM(E13:E17)</f>
        <v>327206</v>
      </c>
      <c r="F12" s="16" t="e">
        <f>D12-#REF!</f>
        <v>#REF!</v>
      </c>
      <c r="G12" s="33">
        <f>SUM(G13:G17)</f>
        <v>245404.5</v>
      </c>
      <c r="H12" s="33">
        <f>SUM(H13:H17)</f>
        <v>267700</v>
      </c>
      <c r="I12" s="16">
        <f t="shared" si="0"/>
        <v>109.08520422404642</v>
      </c>
      <c r="J12" s="12"/>
    </row>
    <row r="13" spans="1:13" s="11" customFormat="1" ht="25.5" customHeight="1">
      <c r="A13" s="13" t="s">
        <v>16</v>
      </c>
      <c r="B13" s="34" t="s">
        <v>17</v>
      </c>
      <c r="C13" s="34">
        <v>279153</v>
      </c>
      <c r="D13" s="34">
        <v>265860</v>
      </c>
      <c r="E13" s="34">
        <v>265860</v>
      </c>
      <c r="F13" s="16" t="e">
        <f>D13-#REF!</f>
        <v>#REF!</v>
      </c>
      <c r="G13" s="16">
        <f>3/4*E13</f>
        <v>199395</v>
      </c>
      <c r="H13" s="13">
        <v>212172</v>
      </c>
      <c r="I13" s="29">
        <f>(H13/G13)*100</f>
        <v>106.40788384864214</v>
      </c>
    </row>
    <row r="14" spans="1:13" s="11" customFormat="1" ht="24" customHeight="1">
      <c r="A14" s="14" t="s">
        <v>18</v>
      </c>
      <c r="B14" s="34" t="s">
        <v>19</v>
      </c>
      <c r="C14" s="34">
        <v>40210</v>
      </c>
      <c r="D14" s="34">
        <v>37676</v>
      </c>
      <c r="E14" s="34">
        <v>37676</v>
      </c>
      <c r="F14" s="16" t="e">
        <f>D14-#REF!</f>
        <v>#REF!</v>
      </c>
      <c r="G14" s="16">
        <f t="shared" ref="G14:G72" si="2">3/4*E14</f>
        <v>28257</v>
      </c>
      <c r="H14" s="13">
        <v>27326</v>
      </c>
      <c r="I14" s="16">
        <f t="shared" si="0"/>
        <v>96.705241179176838</v>
      </c>
      <c r="M14" s="15"/>
    </row>
    <row r="15" spans="1:13" s="11" customFormat="1" ht="24.75" customHeight="1">
      <c r="A15" s="14" t="s">
        <v>20</v>
      </c>
      <c r="B15" s="14" t="s">
        <v>21</v>
      </c>
      <c r="C15" s="14">
        <v>19551</v>
      </c>
      <c r="D15" s="14">
        <v>19970</v>
      </c>
      <c r="E15" s="14">
        <v>19970</v>
      </c>
      <c r="F15" s="16" t="e">
        <f>D15-#REF!</f>
        <v>#REF!</v>
      </c>
      <c r="G15" s="16">
        <f t="shared" si="2"/>
        <v>14977.5</v>
      </c>
      <c r="H15" s="14">
        <v>11781</v>
      </c>
      <c r="I15" s="16">
        <f t="shared" si="0"/>
        <v>78.65798698047071</v>
      </c>
    </row>
    <row r="16" spans="1:13" s="11" customFormat="1" ht="22.5" customHeight="1">
      <c r="A16" s="14" t="s">
        <v>22</v>
      </c>
      <c r="B16" s="14" t="s">
        <v>23</v>
      </c>
      <c r="C16" s="14">
        <v>700</v>
      </c>
      <c r="D16" s="14">
        <v>500</v>
      </c>
      <c r="E16" s="14">
        <v>500</v>
      </c>
      <c r="F16" s="16" t="e">
        <f>D16-#REF!</f>
        <v>#REF!</v>
      </c>
      <c r="G16" s="16">
        <f t="shared" si="2"/>
        <v>375</v>
      </c>
      <c r="H16" s="14">
        <v>693</v>
      </c>
      <c r="I16" s="16">
        <f t="shared" si="0"/>
        <v>184.8</v>
      </c>
    </row>
    <row r="17" spans="1:9" s="11" customFormat="1" ht="23.25" customHeight="1">
      <c r="A17" s="14" t="s">
        <v>24</v>
      </c>
      <c r="B17" s="14" t="s">
        <v>25</v>
      </c>
      <c r="C17" s="14">
        <v>3100</v>
      </c>
      <c r="D17" s="14">
        <v>3200</v>
      </c>
      <c r="E17" s="14">
        <v>3200</v>
      </c>
      <c r="F17" s="16" t="e">
        <f>D17-#REF!</f>
        <v>#REF!</v>
      </c>
      <c r="G17" s="16">
        <f t="shared" si="2"/>
        <v>2400</v>
      </c>
      <c r="H17" s="14">
        <v>15728</v>
      </c>
      <c r="I17" s="16">
        <f t="shared" si="0"/>
        <v>655.33333333333337</v>
      </c>
    </row>
    <row r="18" spans="1:9" s="11" customFormat="1" ht="21" customHeight="1">
      <c r="A18" s="16" t="s">
        <v>26</v>
      </c>
      <c r="B18" s="16" t="s">
        <v>27</v>
      </c>
      <c r="C18" s="16">
        <f>SUM(C19:C20)</f>
        <v>20976</v>
      </c>
      <c r="D18" s="16">
        <f>SUM(D19:D20)</f>
        <v>23184</v>
      </c>
      <c r="E18" s="16">
        <f>SUM(E19:E20)</f>
        <v>23184</v>
      </c>
      <c r="F18" s="16" t="e">
        <f>D18-#REF!</f>
        <v>#REF!</v>
      </c>
      <c r="G18" s="16">
        <f t="shared" ref="G18:H18" si="3">SUM(G19:G20)</f>
        <v>17388</v>
      </c>
      <c r="H18" s="16">
        <f t="shared" si="3"/>
        <v>7295</v>
      </c>
      <c r="I18" s="16">
        <f t="shared" si="0"/>
        <v>41.954221302047387</v>
      </c>
    </row>
    <row r="19" spans="1:9" s="11" customFormat="1" ht="23.25" customHeight="1">
      <c r="A19" s="14" t="s">
        <v>16</v>
      </c>
      <c r="B19" s="14" t="s">
        <v>28</v>
      </c>
      <c r="C19" s="14">
        <v>7096</v>
      </c>
      <c r="D19" s="14">
        <v>5300</v>
      </c>
      <c r="E19" s="14">
        <f>3000+1300</f>
        <v>4300</v>
      </c>
      <c r="F19" s="16" t="e">
        <f>D19-#REF!</f>
        <v>#REF!</v>
      </c>
      <c r="G19" s="16">
        <f t="shared" si="2"/>
        <v>3225</v>
      </c>
      <c r="H19" s="14">
        <v>2114</v>
      </c>
      <c r="I19" s="16">
        <f t="shared" si="0"/>
        <v>65.550387596899228</v>
      </c>
    </row>
    <row r="20" spans="1:9" s="11" customFormat="1" ht="26.25" customHeight="1">
      <c r="A20" s="14" t="s">
        <v>20</v>
      </c>
      <c r="B20" s="14" t="s">
        <v>29</v>
      </c>
      <c r="C20" s="14">
        <v>13880</v>
      </c>
      <c r="D20" s="14">
        <v>17884</v>
      </c>
      <c r="E20" s="14">
        <v>18884</v>
      </c>
      <c r="F20" s="16" t="e">
        <f>D20-#REF!</f>
        <v>#REF!</v>
      </c>
      <c r="G20" s="16">
        <f t="shared" si="2"/>
        <v>14163</v>
      </c>
      <c r="H20" s="14">
        <v>5181</v>
      </c>
      <c r="I20" s="16">
        <f t="shared" si="0"/>
        <v>36.581232789663211</v>
      </c>
    </row>
    <row r="21" spans="1:9" s="11" customFormat="1" ht="23.25" customHeight="1">
      <c r="A21" s="16" t="s">
        <v>30</v>
      </c>
      <c r="B21" s="16" t="s">
        <v>31</v>
      </c>
      <c r="C21" s="16">
        <f>SUM(C22:C24)</f>
        <v>126000</v>
      </c>
      <c r="D21" s="16">
        <f>SUM(D22:D24)</f>
        <v>139300</v>
      </c>
      <c r="E21" s="16">
        <f>SUM(E22:E24)</f>
        <v>139300</v>
      </c>
      <c r="F21" s="16" t="e">
        <f>D21-#REF!</f>
        <v>#REF!</v>
      </c>
      <c r="G21" s="16">
        <f t="shared" ref="G21:H21" si="4">SUM(G22:G24)</f>
        <v>104475</v>
      </c>
      <c r="H21" s="16">
        <f t="shared" si="4"/>
        <v>132480</v>
      </c>
      <c r="I21" s="16">
        <f t="shared" si="0"/>
        <v>126.80545585068199</v>
      </c>
    </row>
    <row r="22" spans="1:9" s="11" customFormat="1" ht="21" customHeight="1">
      <c r="A22" s="14" t="s">
        <v>16</v>
      </c>
      <c r="B22" s="14" t="s">
        <v>32</v>
      </c>
      <c r="C22" s="14">
        <v>54000</v>
      </c>
      <c r="D22" s="14">
        <v>74000</v>
      </c>
      <c r="E22" s="14">
        <v>74000</v>
      </c>
      <c r="F22" s="16" t="e">
        <f>D22-#REF!</f>
        <v>#REF!</v>
      </c>
      <c r="G22" s="16">
        <f t="shared" si="2"/>
        <v>55500</v>
      </c>
      <c r="H22" s="14">
        <v>59662</v>
      </c>
      <c r="I22" s="16">
        <f t="shared" si="0"/>
        <v>107.4990990990991</v>
      </c>
    </row>
    <row r="23" spans="1:9" s="11" customFormat="1" ht="23.25" customHeight="1">
      <c r="A23" s="14" t="s">
        <v>18</v>
      </c>
      <c r="B23" s="35" t="s">
        <v>33</v>
      </c>
      <c r="C23" s="35">
        <v>72000</v>
      </c>
      <c r="D23" s="35">
        <v>65000</v>
      </c>
      <c r="E23" s="35">
        <v>65000</v>
      </c>
      <c r="F23" s="16" t="e">
        <f>D23-#REF!</f>
        <v>#REF!</v>
      </c>
      <c r="G23" s="16">
        <f t="shared" si="2"/>
        <v>48750</v>
      </c>
      <c r="H23" s="14">
        <v>72618</v>
      </c>
      <c r="I23" s="16">
        <f t="shared" si="0"/>
        <v>148.96</v>
      </c>
    </row>
    <row r="24" spans="1:9" s="11" customFormat="1" ht="25.5" customHeight="1">
      <c r="A24" s="14" t="s">
        <v>20</v>
      </c>
      <c r="B24" s="14" t="s">
        <v>25</v>
      </c>
      <c r="C24" s="14">
        <v>0</v>
      </c>
      <c r="D24" s="14">
        <v>300</v>
      </c>
      <c r="E24" s="14">
        <v>300</v>
      </c>
      <c r="F24" s="16" t="e">
        <f>D24-#REF!</f>
        <v>#REF!</v>
      </c>
      <c r="G24" s="16">
        <f t="shared" si="2"/>
        <v>225</v>
      </c>
      <c r="H24" s="14">
        <v>200</v>
      </c>
      <c r="I24" s="16">
        <f t="shared" si="0"/>
        <v>88.888888888888886</v>
      </c>
    </row>
    <row r="25" spans="1:9" s="11" customFormat="1" ht="25.5" customHeight="1">
      <c r="A25" s="16" t="s">
        <v>34</v>
      </c>
      <c r="B25" s="16" t="s">
        <v>35</v>
      </c>
      <c r="C25" s="16">
        <f>SUM(C44,C26)</f>
        <v>241977.45598663</v>
      </c>
      <c r="D25" s="16">
        <f>SUM(D44,D26)</f>
        <v>241865</v>
      </c>
      <c r="E25" s="16">
        <f>SUM(E44,E26)</f>
        <v>234665</v>
      </c>
      <c r="F25" s="16" t="e">
        <f>D25-#REF!</f>
        <v>#REF!</v>
      </c>
      <c r="G25" s="16">
        <f>SUM(G44,G26)</f>
        <v>177799.25</v>
      </c>
      <c r="H25" s="16">
        <f t="shared" ref="H25" si="5">SUM(H44,H26)</f>
        <v>230650</v>
      </c>
      <c r="I25" s="16">
        <f t="shared" si="0"/>
        <v>129.7249566575787</v>
      </c>
    </row>
    <row r="26" spans="1:9" s="11" customFormat="1" ht="27.75" customHeight="1">
      <c r="A26" s="16" t="s">
        <v>36</v>
      </c>
      <c r="B26" s="16" t="s">
        <v>37</v>
      </c>
      <c r="C26" s="36">
        <f>SUM(C27:C43)</f>
        <v>113300.45598663001</v>
      </c>
      <c r="D26" s="36">
        <f>SUM(D27:D42)</f>
        <v>88221</v>
      </c>
      <c r="E26" s="36">
        <f>SUM(E27:E42)</f>
        <v>87921</v>
      </c>
      <c r="F26" s="36" t="e">
        <f>SUM(F27:F42)</f>
        <v>#REF!</v>
      </c>
      <c r="G26" s="36">
        <f t="shared" ref="G26:H26" si="6">SUM(G27:G42)</f>
        <v>66016</v>
      </c>
      <c r="H26" s="36">
        <f t="shared" si="6"/>
        <v>84922</v>
      </c>
      <c r="I26" s="16">
        <f t="shared" si="0"/>
        <v>128.63851187590888</v>
      </c>
    </row>
    <row r="27" spans="1:9" s="8" customFormat="1" ht="30.75" customHeight="1">
      <c r="A27" s="13" t="s">
        <v>16</v>
      </c>
      <c r="B27" s="37" t="s">
        <v>38</v>
      </c>
      <c r="C27" s="37">
        <v>77406</v>
      </c>
      <c r="D27" s="13">
        <v>71432</v>
      </c>
      <c r="E27" s="13">
        <v>71432</v>
      </c>
      <c r="F27" s="29" t="e">
        <f>D27-#REF!</f>
        <v>#REF!</v>
      </c>
      <c r="G27" s="16">
        <f t="shared" si="2"/>
        <v>53574</v>
      </c>
      <c r="H27" s="13">
        <v>69896</v>
      </c>
      <c r="I27" s="29">
        <f t="shared" si="0"/>
        <v>130.46627095232762</v>
      </c>
    </row>
    <row r="28" spans="1:9" s="11" customFormat="1" ht="26.25" customHeight="1">
      <c r="A28" s="14" t="s">
        <v>18</v>
      </c>
      <c r="B28" s="38" t="s">
        <v>39</v>
      </c>
      <c r="C28" s="39">
        <v>2461.9205769599998</v>
      </c>
      <c r="D28" s="35">
        <v>2659</v>
      </c>
      <c r="E28" s="35">
        <v>2659</v>
      </c>
      <c r="F28" s="16" t="e">
        <f>D28-#REF!</f>
        <v>#REF!</v>
      </c>
      <c r="G28" s="16">
        <f t="shared" si="2"/>
        <v>1994.25</v>
      </c>
      <c r="H28" s="14">
        <v>2077</v>
      </c>
      <c r="I28" s="16">
        <f t="shared" si="0"/>
        <v>104.14942961012912</v>
      </c>
    </row>
    <row r="29" spans="1:9" s="11" customFormat="1" ht="27.75" customHeight="1">
      <c r="A29" s="14" t="s">
        <v>20</v>
      </c>
      <c r="B29" s="40" t="s">
        <v>40</v>
      </c>
      <c r="C29" s="40">
        <v>300</v>
      </c>
      <c r="D29" s="40">
        <v>320</v>
      </c>
      <c r="E29" s="40">
        <v>320</v>
      </c>
      <c r="F29" s="16" t="e">
        <f>D29-#REF!</f>
        <v>#REF!</v>
      </c>
      <c r="G29" s="16">
        <f t="shared" si="2"/>
        <v>240</v>
      </c>
      <c r="H29" s="14">
        <v>242</v>
      </c>
      <c r="I29" s="16">
        <f t="shared" si="0"/>
        <v>100.83333333333333</v>
      </c>
    </row>
    <row r="30" spans="1:9" s="11" customFormat="1" ht="30" customHeight="1">
      <c r="A30" s="14" t="s">
        <v>22</v>
      </c>
      <c r="B30" s="37" t="s">
        <v>41</v>
      </c>
      <c r="C30" s="37">
        <v>1320</v>
      </c>
      <c r="D30" s="34">
        <v>1729</v>
      </c>
      <c r="E30" s="34">
        <v>1429</v>
      </c>
      <c r="F30" s="16" t="e">
        <f>D30-#REF!</f>
        <v>#REF!</v>
      </c>
      <c r="G30" s="29">
        <v>1147</v>
      </c>
      <c r="H30" s="13">
        <v>1396</v>
      </c>
      <c r="I30" s="16">
        <f t="shared" si="0"/>
        <v>121.70880557977333</v>
      </c>
    </row>
    <row r="31" spans="1:9" s="11" customFormat="1" ht="31.5" customHeight="1">
      <c r="A31" s="14" t="s">
        <v>24</v>
      </c>
      <c r="B31" s="41" t="s">
        <v>42</v>
      </c>
      <c r="C31" s="42">
        <v>3762.2683484899999</v>
      </c>
      <c r="D31" s="34">
        <v>3500</v>
      </c>
      <c r="E31" s="34">
        <v>3500</v>
      </c>
      <c r="F31" s="16" t="e">
        <f>D31-#REF!</f>
        <v>#REF!</v>
      </c>
      <c r="G31" s="29">
        <f t="shared" si="2"/>
        <v>2625</v>
      </c>
      <c r="H31" s="13">
        <v>3091</v>
      </c>
      <c r="I31" s="29">
        <f t="shared" si="0"/>
        <v>117.75238095238095</v>
      </c>
    </row>
    <row r="32" spans="1:9" s="11" customFormat="1" ht="31.5" customHeight="1">
      <c r="A32" s="14" t="s">
        <v>43</v>
      </c>
      <c r="B32" s="41" t="s">
        <v>44</v>
      </c>
      <c r="C32" s="42">
        <v>1297.7978370999999</v>
      </c>
      <c r="D32" s="34">
        <v>0</v>
      </c>
      <c r="E32" s="34">
        <v>0</v>
      </c>
      <c r="F32" s="16"/>
      <c r="G32" s="29">
        <f t="shared" si="2"/>
        <v>0</v>
      </c>
      <c r="H32" s="13"/>
      <c r="I32" s="29">
        <v>0</v>
      </c>
    </row>
    <row r="33" spans="1:13" s="11" customFormat="1" ht="36.75" customHeight="1">
      <c r="A33" s="14" t="s">
        <v>45</v>
      </c>
      <c r="B33" s="37" t="s">
        <v>46</v>
      </c>
      <c r="C33" s="34">
        <v>3866.2972006700002</v>
      </c>
      <c r="D33" s="34">
        <v>3500</v>
      </c>
      <c r="E33" s="34">
        <v>3500</v>
      </c>
      <c r="F33" s="16" t="e">
        <f>D33-#REF!</f>
        <v>#REF!</v>
      </c>
      <c r="G33" s="29">
        <f t="shared" si="2"/>
        <v>2625</v>
      </c>
      <c r="H33" s="13">
        <v>3442</v>
      </c>
      <c r="I33" s="29">
        <f t="shared" si="0"/>
        <v>131.12380952380954</v>
      </c>
    </row>
    <row r="34" spans="1:13" s="11" customFormat="1" ht="30" customHeight="1">
      <c r="A34" s="14" t="s">
        <v>47</v>
      </c>
      <c r="B34" s="41" t="s">
        <v>48</v>
      </c>
      <c r="C34" s="42">
        <v>3858.2575240000001</v>
      </c>
      <c r="D34" s="34">
        <v>0</v>
      </c>
      <c r="E34" s="34">
        <v>0</v>
      </c>
      <c r="F34" s="34">
        <v>0</v>
      </c>
      <c r="G34" s="16">
        <f t="shared" si="2"/>
        <v>0</v>
      </c>
      <c r="H34" s="34"/>
      <c r="I34" s="34">
        <v>0</v>
      </c>
    </row>
    <row r="35" spans="1:13" s="11" customFormat="1" ht="43.5" customHeight="1">
      <c r="A35" s="14" t="s">
        <v>49</v>
      </c>
      <c r="B35" s="37" t="s">
        <v>50</v>
      </c>
      <c r="C35" s="34">
        <v>3200</v>
      </c>
      <c r="D35" s="34">
        <v>3200</v>
      </c>
      <c r="E35" s="34">
        <v>3200</v>
      </c>
      <c r="F35" s="16" t="e">
        <f>D35-#REF!</f>
        <v>#REF!</v>
      </c>
      <c r="G35" s="29">
        <f t="shared" si="2"/>
        <v>2400</v>
      </c>
      <c r="H35" s="13">
        <v>3152</v>
      </c>
      <c r="I35" s="29">
        <f t="shared" si="0"/>
        <v>131.33333333333331</v>
      </c>
    </row>
    <row r="36" spans="1:13" s="11" customFormat="1" ht="39.75" customHeight="1">
      <c r="A36" s="14" t="s">
        <v>51</v>
      </c>
      <c r="B36" s="37" t="s">
        <v>52</v>
      </c>
      <c r="C36" s="34">
        <v>975.92730433000008</v>
      </c>
      <c r="D36" s="34">
        <v>0</v>
      </c>
      <c r="E36" s="34">
        <v>0</v>
      </c>
      <c r="F36" s="34">
        <v>0</v>
      </c>
      <c r="G36" s="16">
        <f t="shared" si="2"/>
        <v>0</v>
      </c>
      <c r="H36" s="34"/>
      <c r="I36" s="34">
        <v>0</v>
      </c>
    </row>
    <row r="37" spans="1:13" s="11" customFormat="1" ht="38.25" customHeight="1">
      <c r="A37" s="14" t="s">
        <v>53</v>
      </c>
      <c r="B37" s="37" t="s">
        <v>54</v>
      </c>
      <c r="C37" s="34">
        <v>74.345471879999991</v>
      </c>
      <c r="D37" s="34">
        <v>0</v>
      </c>
      <c r="E37" s="34">
        <v>0</v>
      </c>
      <c r="F37" s="34">
        <v>0</v>
      </c>
      <c r="G37" s="16">
        <f t="shared" si="2"/>
        <v>0</v>
      </c>
      <c r="H37" s="34"/>
      <c r="I37" s="34">
        <v>0</v>
      </c>
    </row>
    <row r="38" spans="1:13" s="11" customFormat="1" ht="39.75" customHeight="1">
      <c r="A38" s="14" t="s">
        <v>55</v>
      </c>
      <c r="B38" s="37" t="s">
        <v>56</v>
      </c>
      <c r="C38" s="34">
        <v>341.29285619999996</v>
      </c>
      <c r="D38" s="34">
        <v>0</v>
      </c>
      <c r="E38" s="34">
        <v>0</v>
      </c>
      <c r="F38" s="34">
        <v>0</v>
      </c>
      <c r="G38" s="16">
        <f t="shared" si="2"/>
        <v>0</v>
      </c>
      <c r="H38" s="34"/>
      <c r="I38" s="34">
        <v>0</v>
      </c>
    </row>
    <row r="39" spans="1:13" s="11" customFormat="1" ht="27" customHeight="1">
      <c r="A39" s="14" t="s">
        <v>57</v>
      </c>
      <c r="B39" s="40" t="s">
        <v>58</v>
      </c>
      <c r="C39" s="35">
        <v>234.34886700000001</v>
      </c>
      <c r="D39" s="35">
        <v>311</v>
      </c>
      <c r="E39" s="35">
        <v>311</v>
      </c>
      <c r="F39" s="16" t="e">
        <f>D39-#REF!</f>
        <v>#REF!</v>
      </c>
      <c r="G39" s="16">
        <f t="shared" si="2"/>
        <v>233.25</v>
      </c>
      <c r="H39" s="14">
        <v>196</v>
      </c>
      <c r="I39" s="16">
        <f t="shared" si="0"/>
        <v>84.030010718113616</v>
      </c>
    </row>
    <row r="40" spans="1:13" s="8" customFormat="1" ht="38.25" customHeight="1">
      <c r="A40" s="13" t="s">
        <v>59</v>
      </c>
      <c r="B40" s="37" t="s">
        <v>60</v>
      </c>
      <c r="C40" s="34">
        <v>200</v>
      </c>
      <c r="D40" s="34">
        <v>370</v>
      </c>
      <c r="E40" s="34">
        <v>370</v>
      </c>
      <c r="F40" s="29" t="e">
        <f>D40-#REF!</f>
        <v>#REF!</v>
      </c>
      <c r="G40" s="16">
        <f t="shared" si="2"/>
        <v>277.5</v>
      </c>
      <c r="H40" s="13">
        <v>230</v>
      </c>
      <c r="I40" s="29">
        <f t="shared" si="0"/>
        <v>82.882882882882882</v>
      </c>
    </row>
    <row r="41" spans="1:13" s="11" customFormat="1" ht="28.5" customHeight="1">
      <c r="A41" s="14" t="s">
        <v>61</v>
      </c>
      <c r="B41" s="38" t="s">
        <v>62</v>
      </c>
      <c r="C41" s="14">
        <v>1200</v>
      </c>
      <c r="D41" s="14">
        <v>1200</v>
      </c>
      <c r="E41" s="14">
        <v>1200</v>
      </c>
      <c r="F41" s="16" t="e">
        <f>D41-#REF!</f>
        <v>#REF!</v>
      </c>
      <c r="G41" s="16">
        <f t="shared" si="2"/>
        <v>900</v>
      </c>
      <c r="H41" s="14">
        <v>1200</v>
      </c>
      <c r="I41" s="16">
        <f t="shared" si="0"/>
        <v>133.33333333333331</v>
      </c>
    </row>
    <row r="42" spans="1:13" s="11" customFormat="1" ht="25.5" customHeight="1">
      <c r="A42" s="14" t="s">
        <v>63</v>
      </c>
      <c r="B42" s="43" t="s">
        <v>64</v>
      </c>
      <c r="C42" s="14">
        <v>600</v>
      </c>
      <c r="D42" s="14">
        <v>0</v>
      </c>
      <c r="E42" s="14">
        <v>0</v>
      </c>
      <c r="F42" s="16" t="e">
        <f>D42-#REF!</f>
        <v>#REF!</v>
      </c>
      <c r="G42" s="16">
        <f t="shared" si="2"/>
        <v>0</v>
      </c>
      <c r="H42" s="14"/>
      <c r="I42" s="16">
        <v>0</v>
      </c>
    </row>
    <row r="43" spans="1:13" s="11" customFormat="1" ht="27" customHeight="1">
      <c r="A43" s="13" t="s">
        <v>65</v>
      </c>
      <c r="B43" s="13" t="s">
        <v>66</v>
      </c>
      <c r="C43" s="13">
        <v>12202</v>
      </c>
      <c r="D43" s="14"/>
      <c r="E43" s="14"/>
      <c r="F43" s="16"/>
      <c r="G43" s="16"/>
      <c r="H43" s="14"/>
      <c r="I43" s="16"/>
    </row>
    <row r="44" spans="1:13" s="11" customFormat="1" ht="24.95" customHeight="1">
      <c r="A44" s="16" t="s">
        <v>67</v>
      </c>
      <c r="B44" s="16" t="s">
        <v>68</v>
      </c>
      <c r="C44" s="16">
        <f>SUM(C45:C49)</f>
        <v>128677</v>
      </c>
      <c r="D44" s="16">
        <f>SUM(D45:D49)</f>
        <v>153644</v>
      </c>
      <c r="E44" s="16">
        <f>SUM(E45:E49)</f>
        <v>146744</v>
      </c>
      <c r="F44" s="16" t="e">
        <f>D44-#REF!</f>
        <v>#REF!</v>
      </c>
      <c r="G44" s="16">
        <f>SUM(G45:G49)</f>
        <v>111783.25</v>
      </c>
      <c r="H44" s="16">
        <f>SUM(H45:H49)</f>
        <v>145728</v>
      </c>
      <c r="I44" s="16">
        <f t="shared" ref="I44:I59" si="7">(H44/G44)*100</f>
        <v>130.36657996613982</v>
      </c>
      <c r="M44" s="11">
        <v>5020</v>
      </c>
    </row>
    <row r="45" spans="1:13" s="11" customFormat="1" ht="24.95" customHeight="1">
      <c r="A45" s="14" t="s">
        <v>16</v>
      </c>
      <c r="B45" s="14" t="s">
        <v>69</v>
      </c>
      <c r="C45" s="14">
        <v>68705</v>
      </c>
      <c r="D45" s="14">
        <v>78177</v>
      </c>
      <c r="E45" s="14">
        <v>71277</v>
      </c>
      <c r="F45" s="16" t="e">
        <f>D45-#REF!</f>
        <v>#REF!</v>
      </c>
      <c r="G45" s="16">
        <v>55183</v>
      </c>
      <c r="H45" s="14">
        <v>78112</v>
      </c>
      <c r="I45" s="16">
        <f t="shared" si="7"/>
        <v>141.55083993258793</v>
      </c>
      <c r="M45" s="11">
        <v>2</v>
      </c>
    </row>
    <row r="46" spans="1:13" s="11" customFormat="1" ht="24.95" customHeight="1">
      <c r="A46" s="14" t="s">
        <v>18</v>
      </c>
      <c r="B46" s="14" t="s">
        <v>70</v>
      </c>
      <c r="C46" s="14">
        <v>19551</v>
      </c>
      <c r="D46" s="14">
        <v>19970</v>
      </c>
      <c r="E46" s="14">
        <v>19970</v>
      </c>
      <c r="F46" s="16" t="e">
        <f>D46-#REF!</f>
        <v>#REF!</v>
      </c>
      <c r="G46" s="16">
        <f t="shared" si="2"/>
        <v>14977.5</v>
      </c>
      <c r="H46" s="14">
        <v>12555</v>
      </c>
      <c r="I46" s="16">
        <f t="shared" si="7"/>
        <v>83.825738607911873</v>
      </c>
    </row>
    <row r="47" spans="1:13" s="11" customFormat="1" ht="24.95" customHeight="1">
      <c r="A47" s="14" t="s">
        <v>20</v>
      </c>
      <c r="B47" s="13" t="s">
        <v>66</v>
      </c>
      <c r="C47" s="14">
        <v>16156</v>
      </c>
      <c r="D47" s="14">
        <v>32152</v>
      </c>
      <c r="E47" s="14">
        <v>32152</v>
      </c>
      <c r="F47" s="16" t="e">
        <f>D47-#REF!</f>
        <v>#REF!</v>
      </c>
      <c r="G47" s="16">
        <f t="shared" si="2"/>
        <v>24114</v>
      </c>
      <c r="H47" s="14">
        <v>32062</v>
      </c>
      <c r="I47" s="16">
        <f t="shared" si="7"/>
        <v>132.96010616239528</v>
      </c>
    </row>
    <row r="48" spans="1:13" s="11" customFormat="1" ht="24.95" customHeight="1">
      <c r="A48" s="14" t="s">
        <v>22</v>
      </c>
      <c r="B48" s="14" t="s">
        <v>71</v>
      </c>
      <c r="C48" s="14">
        <v>2185</v>
      </c>
      <c r="D48" s="14">
        <v>922</v>
      </c>
      <c r="E48" s="14">
        <v>922</v>
      </c>
      <c r="F48" s="16" t="e">
        <f>D48-#REF!</f>
        <v>#REF!</v>
      </c>
      <c r="G48" s="16">
        <f t="shared" si="2"/>
        <v>691.5</v>
      </c>
      <c r="H48" s="14">
        <v>1847</v>
      </c>
      <c r="I48" s="16">
        <f t="shared" si="7"/>
        <v>267.10050614605933</v>
      </c>
    </row>
    <row r="49" spans="1:12" s="11" customFormat="1" ht="24.95" customHeight="1">
      <c r="A49" s="14" t="s">
        <v>24</v>
      </c>
      <c r="B49" s="14" t="s">
        <v>72</v>
      </c>
      <c r="C49" s="14">
        <v>22080</v>
      </c>
      <c r="D49" s="14">
        <v>22423</v>
      </c>
      <c r="E49" s="14">
        <v>22423</v>
      </c>
      <c r="F49" s="16" t="e">
        <f>D49-#REF!</f>
        <v>#REF!</v>
      </c>
      <c r="G49" s="16">
        <f t="shared" si="2"/>
        <v>16817.25</v>
      </c>
      <c r="H49" s="14">
        <v>21152</v>
      </c>
      <c r="I49" s="16">
        <f t="shared" si="7"/>
        <v>125.77561729771514</v>
      </c>
    </row>
    <row r="50" spans="1:12" s="11" customFormat="1" ht="24.95" customHeight="1">
      <c r="A50" s="16" t="s">
        <v>73</v>
      </c>
      <c r="B50" s="16" t="s">
        <v>74</v>
      </c>
      <c r="C50" s="44">
        <f>C10-C25</f>
        <v>247712.54401337</v>
      </c>
      <c r="D50" s="44">
        <f>D10-D25</f>
        <v>247825</v>
      </c>
      <c r="E50" s="44">
        <f>E10-E25</f>
        <v>255025</v>
      </c>
      <c r="F50" s="16" t="e">
        <f>D50-#REF!</f>
        <v>#REF!</v>
      </c>
      <c r="G50" s="44">
        <f>G10-G25</f>
        <v>189468.25</v>
      </c>
      <c r="H50" s="44">
        <f>H10-H25</f>
        <v>176825</v>
      </c>
      <c r="I50" s="16">
        <f t="shared" si="7"/>
        <v>93.326982225254099</v>
      </c>
    </row>
    <row r="51" spans="1:12" s="11" customFormat="1" ht="24.95" customHeight="1">
      <c r="A51" s="16" t="s">
        <v>75</v>
      </c>
      <c r="B51" s="16" t="s">
        <v>76</v>
      </c>
      <c r="C51" s="16">
        <f>SUM(C52:C59)</f>
        <v>247713</v>
      </c>
      <c r="D51" s="16">
        <f>SUM(D52:D59)</f>
        <v>247825</v>
      </c>
      <c r="E51" s="16">
        <f>SUM(E52:E59)</f>
        <v>255025</v>
      </c>
      <c r="F51" s="16" t="e">
        <f>D51-#REF!</f>
        <v>#REF!</v>
      </c>
      <c r="G51" s="16">
        <f>SUM(G52:G59)</f>
        <v>189469.25</v>
      </c>
      <c r="H51" s="16">
        <f>SUM(H52:H59)</f>
        <v>177661.8</v>
      </c>
      <c r="I51" s="16">
        <f t="shared" si="7"/>
        <v>93.768144435046835</v>
      </c>
    </row>
    <row r="52" spans="1:12" s="11" customFormat="1" ht="24.95" customHeight="1">
      <c r="A52" s="14" t="s">
        <v>16</v>
      </c>
      <c r="B52" s="14" t="s">
        <v>77</v>
      </c>
      <c r="C52" s="14">
        <v>213577</v>
      </c>
      <c r="D52" s="14">
        <v>215346</v>
      </c>
      <c r="E52" s="14">
        <v>224046</v>
      </c>
      <c r="F52" s="16" t="e">
        <f>D52-#REF!</f>
        <v>#REF!</v>
      </c>
      <c r="G52" s="16">
        <v>165860</v>
      </c>
      <c r="H52" s="14">
        <v>166031.4</v>
      </c>
      <c r="I52" s="16">
        <f t="shared" si="7"/>
        <v>100.1033401664054</v>
      </c>
    </row>
    <row r="53" spans="1:12" s="11" customFormat="1" ht="24.95" customHeight="1">
      <c r="A53" s="14" t="s">
        <v>18</v>
      </c>
      <c r="B53" s="35" t="s">
        <v>78</v>
      </c>
      <c r="C53" s="35">
        <v>13880</v>
      </c>
      <c r="D53" s="35">
        <v>17884</v>
      </c>
      <c r="E53" s="35">
        <v>18884</v>
      </c>
      <c r="F53" s="16" t="e">
        <f>D53-#REF!</f>
        <v>#REF!</v>
      </c>
      <c r="G53" s="16">
        <v>13913</v>
      </c>
      <c r="H53" s="14">
        <v>1067</v>
      </c>
      <c r="I53" s="16">
        <f t="shared" si="7"/>
        <v>7.669086465895206</v>
      </c>
    </row>
    <row r="54" spans="1:12" s="11" customFormat="1" ht="24.95" customHeight="1">
      <c r="A54" s="14" t="s">
        <v>22</v>
      </c>
      <c r="B54" s="14" t="s">
        <v>79</v>
      </c>
      <c r="C54" s="14">
        <v>7096</v>
      </c>
      <c r="D54" s="14">
        <v>5300</v>
      </c>
      <c r="E54" s="14">
        <f>3000+1300</f>
        <v>4300</v>
      </c>
      <c r="F54" s="16" t="e">
        <f>D54-#REF!</f>
        <v>#REF!</v>
      </c>
      <c r="G54" s="16">
        <v>3475</v>
      </c>
      <c r="H54" s="14">
        <v>2114</v>
      </c>
      <c r="I54" s="16">
        <f t="shared" si="7"/>
        <v>60.834532374100725</v>
      </c>
    </row>
    <row r="55" spans="1:12" s="11" customFormat="1" ht="24.95" customHeight="1">
      <c r="A55" s="14" t="s">
        <v>80</v>
      </c>
      <c r="B55" s="14" t="s">
        <v>81</v>
      </c>
      <c r="C55" s="14">
        <v>7350</v>
      </c>
      <c r="D55" s="14">
        <v>3500</v>
      </c>
      <c r="E55" s="14">
        <f>2000+500</f>
        <v>2500</v>
      </c>
      <c r="F55" s="16" t="e">
        <f>D55-#REF!</f>
        <v>#REF!</v>
      </c>
      <c r="G55" s="16">
        <v>2125</v>
      </c>
      <c r="H55" s="14">
        <v>3500</v>
      </c>
      <c r="I55" s="16">
        <f t="shared" si="7"/>
        <v>164.70588235294116</v>
      </c>
    </row>
    <row r="56" spans="1:12" s="11" customFormat="1" ht="24.95" customHeight="1">
      <c r="A56" s="14" t="s">
        <v>43</v>
      </c>
      <c r="B56" s="14" t="s">
        <v>82</v>
      </c>
      <c r="C56" s="14">
        <v>4500</v>
      </c>
      <c r="D56" s="14">
        <v>5500</v>
      </c>
      <c r="E56" s="14">
        <v>5000</v>
      </c>
      <c r="F56" s="16" t="e">
        <f>D56-#REF!</f>
        <v>#REF!</v>
      </c>
      <c r="G56" s="16">
        <v>3875</v>
      </c>
      <c r="H56" s="14">
        <v>4728.3999999999996</v>
      </c>
      <c r="I56" s="16">
        <f t="shared" si="7"/>
        <v>122.02322580645159</v>
      </c>
    </row>
    <row r="57" spans="1:12" s="11" customFormat="1" ht="24.95" customHeight="1">
      <c r="A57" s="14" t="s">
        <v>20</v>
      </c>
      <c r="B57" s="14" t="s">
        <v>83</v>
      </c>
      <c r="C57" s="14">
        <v>100</v>
      </c>
      <c r="D57" s="14">
        <v>100</v>
      </c>
      <c r="E57" s="14">
        <v>100</v>
      </c>
      <c r="F57" s="16" t="e">
        <f>D57-#REF!</f>
        <v>#REF!</v>
      </c>
      <c r="G57" s="16">
        <f t="shared" si="2"/>
        <v>75</v>
      </c>
      <c r="H57" s="14">
        <v>100</v>
      </c>
      <c r="I57" s="16">
        <f t="shared" si="7"/>
        <v>133.33333333333331</v>
      </c>
    </row>
    <row r="58" spans="1:12" s="11" customFormat="1" ht="24.95" customHeight="1">
      <c r="A58" s="14" t="s">
        <v>47</v>
      </c>
      <c r="B58" s="14" t="s">
        <v>84</v>
      </c>
      <c r="C58" s="14">
        <v>50</v>
      </c>
      <c r="D58" s="14">
        <v>50</v>
      </c>
      <c r="E58" s="14">
        <v>50</v>
      </c>
      <c r="F58" s="16" t="e">
        <f>D58-#REF!</f>
        <v>#REF!</v>
      </c>
      <c r="G58" s="16">
        <f t="shared" si="2"/>
        <v>37.5</v>
      </c>
      <c r="H58" s="14">
        <v>50</v>
      </c>
      <c r="I58" s="16">
        <f t="shared" si="7"/>
        <v>133.33333333333331</v>
      </c>
    </row>
    <row r="59" spans="1:12" s="11" customFormat="1" ht="24.95" customHeight="1">
      <c r="A59" s="14" t="s">
        <v>45</v>
      </c>
      <c r="B59" s="14" t="s">
        <v>85</v>
      </c>
      <c r="C59" s="14">
        <v>1160</v>
      </c>
      <c r="D59" s="14">
        <v>145</v>
      </c>
      <c r="E59" s="14">
        <v>145</v>
      </c>
      <c r="F59" s="16" t="e">
        <f>D59-#REF!</f>
        <v>#REF!</v>
      </c>
      <c r="G59" s="16">
        <f t="shared" si="2"/>
        <v>108.75</v>
      </c>
      <c r="H59" s="14">
        <v>71</v>
      </c>
      <c r="I59" s="16">
        <f t="shared" si="7"/>
        <v>65.287356321839084</v>
      </c>
    </row>
    <row r="60" spans="1:12" s="17" customFormat="1" ht="24.95" customHeight="1">
      <c r="A60" s="16" t="s">
        <v>86</v>
      </c>
      <c r="B60" s="16" t="s">
        <v>87</v>
      </c>
      <c r="C60" s="16"/>
      <c r="D60" s="16"/>
      <c r="E60" s="16"/>
      <c r="F60" s="16"/>
      <c r="G60" s="16"/>
      <c r="H60" s="16">
        <f>H50-H51</f>
        <v>-836.79999999998836</v>
      </c>
      <c r="I60" s="16">
        <v>0</v>
      </c>
      <c r="L60" s="18"/>
    </row>
    <row r="61" spans="1:12" s="17" customFormat="1" ht="3.75" customHeight="1">
      <c r="A61" s="16"/>
      <c r="B61" s="16"/>
      <c r="C61" s="16"/>
      <c r="D61" s="16"/>
      <c r="E61" s="16"/>
      <c r="F61" s="16" t="e">
        <f>D61-#REF!</f>
        <v>#REF!</v>
      </c>
      <c r="G61" s="16">
        <f t="shared" si="2"/>
        <v>0</v>
      </c>
      <c r="H61" s="45"/>
      <c r="I61" s="16"/>
    </row>
    <row r="62" spans="1:12" s="17" customFormat="1" ht="24.95" customHeight="1">
      <c r="A62" s="16" t="s">
        <v>88</v>
      </c>
      <c r="B62" s="16" t="s">
        <v>89</v>
      </c>
      <c r="C62" s="16">
        <v>-15891.781631289865</v>
      </c>
      <c r="D62" s="16">
        <f t="shared" ref="D62" si="8">SUM(D65:D68)-D69</f>
        <v>0</v>
      </c>
      <c r="E62" s="16">
        <f t="shared" ref="E62" si="9">SUM(E65:E68)-E69</f>
        <v>0</v>
      </c>
      <c r="F62" s="16" t="e">
        <f>D62-#REF!</f>
        <v>#REF!</v>
      </c>
      <c r="G62" s="16">
        <f t="shared" si="2"/>
        <v>0</v>
      </c>
      <c r="H62" s="16"/>
      <c r="I62" s="16">
        <v>0</v>
      </c>
    </row>
    <row r="63" spans="1:12" s="17" customFormat="1" ht="24.95" customHeight="1">
      <c r="A63" s="16" t="s">
        <v>90</v>
      </c>
      <c r="B63" s="16" t="s">
        <v>91</v>
      </c>
      <c r="C63" s="16">
        <v>90818</v>
      </c>
      <c r="D63" s="16">
        <f t="shared" ref="D63:H63" si="10">SUM(D65:D68)</f>
        <v>99746</v>
      </c>
      <c r="E63" s="16">
        <f t="shared" si="10"/>
        <v>99746</v>
      </c>
      <c r="F63" s="16" t="e">
        <f>D63-#REF!</f>
        <v>#REF!</v>
      </c>
      <c r="G63" s="16">
        <f t="shared" si="10"/>
        <v>74809.5</v>
      </c>
      <c r="H63" s="16">
        <f t="shared" si="10"/>
        <v>100411</v>
      </c>
      <c r="I63" s="16">
        <f>(H63/G63)*100</f>
        <v>134.22225786831888</v>
      </c>
    </row>
    <row r="64" spans="1:12" s="17" customFormat="1" ht="24.75" customHeight="1">
      <c r="A64" s="58" t="s">
        <v>16</v>
      </c>
      <c r="B64" s="14" t="s">
        <v>92</v>
      </c>
      <c r="C64" s="46"/>
      <c r="D64" s="46"/>
      <c r="E64" s="46"/>
      <c r="F64" s="46"/>
      <c r="G64" s="16">
        <f t="shared" si="2"/>
        <v>0</v>
      </c>
      <c r="H64" s="46"/>
      <c r="I64" s="46"/>
    </row>
    <row r="65" spans="1:9" s="17" customFormat="1" ht="24" customHeight="1">
      <c r="A65" s="58"/>
      <c r="B65" s="40" t="s">
        <v>93</v>
      </c>
      <c r="C65" s="40">
        <v>32000</v>
      </c>
      <c r="D65" s="40">
        <v>30000</v>
      </c>
      <c r="E65" s="40">
        <v>30000</v>
      </c>
      <c r="F65" s="16" t="e">
        <f>D65-#REF!</f>
        <v>#REF!</v>
      </c>
      <c r="G65" s="16">
        <f t="shared" si="2"/>
        <v>22500</v>
      </c>
      <c r="H65" s="14">
        <v>31500</v>
      </c>
      <c r="I65" s="16">
        <f>(H65/G65)*100</f>
        <v>140</v>
      </c>
    </row>
    <row r="66" spans="1:9" s="17" customFormat="1" ht="23.25" customHeight="1">
      <c r="A66" s="58"/>
      <c r="B66" s="14" t="s">
        <v>94</v>
      </c>
      <c r="C66" s="14">
        <v>24542</v>
      </c>
      <c r="D66" s="14">
        <v>13080</v>
      </c>
      <c r="E66" s="14">
        <v>14080</v>
      </c>
      <c r="F66" s="16" t="e">
        <f>D66-#REF!</f>
        <v>#REF!</v>
      </c>
      <c r="G66" s="16">
        <f t="shared" si="2"/>
        <v>10560</v>
      </c>
      <c r="H66" s="14">
        <v>13245</v>
      </c>
      <c r="I66" s="16">
        <f>(H66/G66)*100</f>
        <v>125.42613636363636</v>
      </c>
    </row>
    <row r="67" spans="1:9" s="17" customFormat="1" ht="26.25" customHeight="1">
      <c r="A67" s="14" t="s">
        <v>18</v>
      </c>
      <c r="B67" s="14" t="s">
        <v>95</v>
      </c>
      <c r="C67" s="47">
        <v>34276</v>
      </c>
      <c r="D67" s="14">
        <v>56666</v>
      </c>
      <c r="E67" s="14">
        <v>55666</v>
      </c>
      <c r="F67" s="16" t="e">
        <f>D67-#REF!</f>
        <v>#REF!</v>
      </c>
      <c r="G67" s="16">
        <f t="shared" si="2"/>
        <v>41749.5</v>
      </c>
      <c r="H67" s="14">
        <v>55666</v>
      </c>
      <c r="I67" s="16">
        <f>(H67/G67)*100</f>
        <v>133.33333333333331</v>
      </c>
    </row>
    <row r="68" spans="1:9" s="17" customFormat="1" ht="29.25" customHeight="1">
      <c r="A68" s="14" t="s">
        <v>20</v>
      </c>
      <c r="B68" s="14" t="s">
        <v>96</v>
      </c>
      <c r="C68" s="14">
        <v>0</v>
      </c>
      <c r="D68" s="14">
        <v>0</v>
      </c>
      <c r="E68" s="14">
        <v>0</v>
      </c>
      <c r="F68" s="16" t="e">
        <f>D68-#REF!</f>
        <v>#REF!</v>
      </c>
      <c r="G68" s="16">
        <f t="shared" si="2"/>
        <v>0</v>
      </c>
      <c r="H68" s="14"/>
      <c r="I68" s="16">
        <v>0</v>
      </c>
    </row>
    <row r="69" spans="1:9" s="17" customFormat="1" ht="24" customHeight="1">
      <c r="A69" s="16" t="s">
        <v>97</v>
      </c>
      <c r="B69" s="16" t="s">
        <v>98</v>
      </c>
      <c r="C69" s="16">
        <v>106709.78163128986</v>
      </c>
      <c r="D69" s="16">
        <f>SUM(D70:D72)</f>
        <v>99746</v>
      </c>
      <c r="E69" s="16">
        <f>SUM(E70:E72)</f>
        <v>99746</v>
      </c>
      <c r="F69" s="16" t="e">
        <f>D69-#REF!</f>
        <v>#REF!</v>
      </c>
      <c r="G69" s="16">
        <f t="shared" ref="G69:H69" si="11">SUM(G70:G72)</f>
        <v>74809.5</v>
      </c>
      <c r="H69" s="16">
        <f t="shared" si="11"/>
        <v>74304</v>
      </c>
      <c r="I69" s="16">
        <f>(H69/G69)*100</f>
        <v>99.324283680548604</v>
      </c>
    </row>
    <row r="70" spans="1:9" s="17" customFormat="1" ht="35.25" customHeight="1">
      <c r="A70" s="14" t="s">
        <v>16</v>
      </c>
      <c r="B70" s="34" t="s">
        <v>99</v>
      </c>
      <c r="C70" s="34">
        <v>1689</v>
      </c>
      <c r="D70" s="34">
        <v>768</v>
      </c>
      <c r="E70" s="34">
        <v>768</v>
      </c>
      <c r="F70" s="16" t="e">
        <f>D70-#REF!</f>
        <v>#REF!</v>
      </c>
      <c r="G70" s="29">
        <f t="shared" si="2"/>
        <v>576</v>
      </c>
      <c r="H70" s="13">
        <v>576</v>
      </c>
      <c r="I70" s="29">
        <f>(H70/G70)*100</f>
        <v>100</v>
      </c>
    </row>
    <row r="71" spans="1:9" s="17" customFormat="1" ht="33.75" customHeight="1">
      <c r="A71" s="14" t="s">
        <v>18</v>
      </c>
      <c r="B71" s="37" t="s">
        <v>100</v>
      </c>
      <c r="C71" s="48">
        <v>43275.781631289865</v>
      </c>
      <c r="D71" s="37">
        <v>34985</v>
      </c>
      <c r="E71" s="37">
        <v>34985</v>
      </c>
      <c r="F71" s="16" t="e">
        <f>D71-#REF!</f>
        <v>#REF!</v>
      </c>
      <c r="G71" s="29">
        <f t="shared" si="2"/>
        <v>26238.75</v>
      </c>
      <c r="H71" s="13">
        <v>27162</v>
      </c>
      <c r="I71" s="29">
        <f>(H71/G71)*100</f>
        <v>103.51865085036445</v>
      </c>
    </row>
    <row r="72" spans="1:9" s="17" customFormat="1" ht="33.75" customHeight="1">
      <c r="A72" s="13" t="s">
        <v>20</v>
      </c>
      <c r="B72" s="34" t="s">
        <v>101</v>
      </c>
      <c r="C72" s="34">
        <v>61745</v>
      </c>
      <c r="D72" s="34">
        <v>63993</v>
      </c>
      <c r="E72" s="34">
        <v>63993</v>
      </c>
      <c r="F72" s="16" t="e">
        <f>D72-#REF!</f>
        <v>#REF!</v>
      </c>
      <c r="G72" s="29">
        <f t="shared" si="2"/>
        <v>47994.75</v>
      </c>
      <c r="H72" s="13">
        <v>46566</v>
      </c>
      <c r="I72" s="29">
        <f>(H72/G72)*100</f>
        <v>97.023111902864372</v>
      </c>
    </row>
    <row r="73" spans="1:9" s="11" customFormat="1" ht="21.75" customHeight="1">
      <c r="A73" s="19" t="s">
        <v>102</v>
      </c>
      <c r="B73" s="16" t="s">
        <v>103</v>
      </c>
      <c r="C73" s="16">
        <v>489690.08899043011</v>
      </c>
      <c r="D73" s="16">
        <f>D25+D51</f>
        <v>489690</v>
      </c>
      <c r="E73" s="16">
        <f>E25+E51</f>
        <v>489690</v>
      </c>
      <c r="F73" s="16" t="e">
        <f>D73-#REF!</f>
        <v>#REF!</v>
      </c>
      <c r="G73" s="16">
        <f>G25+G51</f>
        <v>367268.5</v>
      </c>
      <c r="H73" s="16">
        <f>H25+H51</f>
        <v>408311.8</v>
      </c>
      <c r="I73" s="16">
        <f>(H73/G73)*100</f>
        <v>111.17528456701295</v>
      </c>
    </row>
    <row r="74" spans="1:9" s="11" customFormat="1" ht="43.5" hidden="1" customHeight="1">
      <c r="A74" s="20" t="s">
        <v>104</v>
      </c>
      <c r="B74" s="21" t="s">
        <v>3</v>
      </c>
      <c r="C74" s="22" t="s">
        <v>105</v>
      </c>
      <c r="D74" s="23" t="s">
        <v>106</v>
      </c>
      <c r="E74" s="23" t="s">
        <v>5</v>
      </c>
      <c r="F74" s="16"/>
      <c r="G74" s="16"/>
      <c r="H74" s="16"/>
      <c r="I74" s="16"/>
    </row>
    <row r="75" spans="1:9" s="25" customFormat="1" ht="31.5" customHeight="1">
      <c r="A75" s="24" t="s">
        <v>16</v>
      </c>
      <c r="B75" s="49" t="s">
        <v>107</v>
      </c>
      <c r="C75" s="50">
        <v>0.22384113869253947</v>
      </c>
      <c r="D75" s="50">
        <f>D26/D10</f>
        <v>0.18015683391533419</v>
      </c>
      <c r="E75" s="50">
        <f>E26/E10</f>
        <v>0.17954420143356001</v>
      </c>
      <c r="F75" s="24"/>
      <c r="G75" s="24"/>
      <c r="H75" s="24"/>
      <c r="I75" s="24"/>
    </row>
    <row r="76" spans="1:9" s="11" customFormat="1" ht="30.75" customHeight="1">
      <c r="A76" s="24" t="s">
        <v>18</v>
      </c>
      <c r="B76" s="51" t="s">
        <v>108</v>
      </c>
      <c r="C76" s="50">
        <v>0.30939210144536339</v>
      </c>
      <c r="D76" s="50">
        <f>D26/D11</f>
        <v>0.25177944576043837</v>
      </c>
      <c r="E76" s="50">
        <f>E26/E11</f>
        <v>0.25092325694226436</v>
      </c>
      <c r="F76" s="24"/>
      <c r="G76" s="24"/>
      <c r="H76" s="24"/>
      <c r="I76" s="24"/>
    </row>
    <row r="77" spans="1:9" s="11" customFormat="1" ht="42.75" customHeight="1">
      <c r="A77" s="24" t="s">
        <v>20</v>
      </c>
      <c r="B77" s="49" t="s">
        <v>109</v>
      </c>
      <c r="C77" s="52">
        <v>0.46745218533349747</v>
      </c>
      <c r="D77" s="52">
        <f>D26/D25</f>
        <v>0.36475306472619023</v>
      </c>
      <c r="E77" s="52">
        <f>E26/E25</f>
        <v>0.37466601325293503</v>
      </c>
      <c r="F77" s="24"/>
      <c r="G77" s="24"/>
      <c r="H77" s="24"/>
      <c r="I77" s="24"/>
    </row>
    <row r="78" spans="1:9" s="11" customFormat="1" ht="48" customHeight="1">
      <c r="A78" s="24" t="s">
        <v>22</v>
      </c>
      <c r="B78" s="49" t="s">
        <v>110</v>
      </c>
      <c r="C78" s="50">
        <v>0.23110539536462135</v>
      </c>
      <c r="D78" s="50">
        <f>D26/D73</f>
        <v>0.18015683391533419</v>
      </c>
      <c r="E78" s="50">
        <f>E26/E73</f>
        <v>0.17954420143356001</v>
      </c>
      <c r="F78" s="24"/>
      <c r="G78" s="24"/>
      <c r="H78" s="24"/>
      <c r="I78" s="24"/>
    </row>
    <row r="79" spans="1:9" s="11" customFormat="1" ht="36" customHeight="1">
      <c r="A79" s="24" t="s">
        <v>24</v>
      </c>
      <c r="B79" s="49" t="s">
        <v>111</v>
      </c>
      <c r="C79" s="52">
        <v>0.49439365696780802</v>
      </c>
      <c r="D79" s="52">
        <f>D25/D73</f>
        <v>0.4939145173477098</v>
      </c>
      <c r="E79" s="52">
        <f>E25/E73</f>
        <v>0.47921133778512937</v>
      </c>
      <c r="F79" s="24"/>
      <c r="G79" s="24"/>
      <c r="H79" s="24"/>
      <c r="I79" s="24"/>
    </row>
    <row r="80" spans="1:9" s="11" customFormat="1" ht="40.5" customHeight="1">
      <c r="A80" s="24" t="s">
        <v>43</v>
      </c>
      <c r="B80" s="51" t="s">
        <v>112</v>
      </c>
      <c r="C80" s="52">
        <v>0.50560634303219198</v>
      </c>
      <c r="D80" s="52">
        <f>D51/D73</f>
        <v>0.50608548265229025</v>
      </c>
      <c r="E80" s="52">
        <f>E51/E73</f>
        <v>0.52078866221487063</v>
      </c>
      <c r="F80" s="24"/>
      <c r="G80" s="24"/>
      <c r="H80" s="24"/>
      <c r="I80" s="24"/>
    </row>
    <row r="81" spans="1:9" ht="18.75" customHeight="1">
      <c r="A81" s="26"/>
      <c r="B81" s="26"/>
      <c r="C81" s="26"/>
      <c r="D81" s="26"/>
      <c r="E81" s="26"/>
      <c r="F81" s="26"/>
      <c r="G81" s="26"/>
      <c r="H81" s="26"/>
      <c r="I81" s="26"/>
    </row>
    <row r="82" spans="1:9" ht="15" customHeight="1">
      <c r="A82" s="26"/>
      <c r="B82" s="26"/>
      <c r="C82" s="26"/>
      <c r="D82" s="26"/>
      <c r="E82" s="26"/>
      <c r="F82" s="26"/>
      <c r="G82" s="26"/>
      <c r="H82" s="26"/>
      <c r="I82" s="26"/>
    </row>
    <row r="83" spans="1:9" ht="15" customHeight="1">
      <c r="A83" s="26"/>
      <c r="B83" s="26"/>
      <c r="C83" s="26"/>
      <c r="D83" s="26"/>
      <c r="E83" s="26"/>
      <c r="F83" s="26"/>
      <c r="G83" s="26"/>
      <c r="H83" s="26"/>
      <c r="I83" s="26"/>
    </row>
    <row r="84" spans="1:9" ht="15" customHeight="1">
      <c r="A84" s="26"/>
      <c r="B84" s="26"/>
      <c r="C84" s="26"/>
      <c r="D84" s="26"/>
      <c r="E84" s="26"/>
      <c r="F84" s="26"/>
      <c r="G84" s="26"/>
      <c r="H84" s="26"/>
      <c r="I84" s="26"/>
    </row>
    <row r="85" spans="1:9" ht="15" customHeight="1">
      <c r="A85" s="26"/>
      <c r="B85" s="26"/>
      <c r="C85" s="26"/>
      <c r="D85" s="26"/>
      <c r="E85" s="26"/>
      <c r="F85" s="26"/>
      <c r="G85" s="26"/>
      <c r="H85" s="26"/>
      <c r="I85" s="26"/>
    </row>
    <row r="86" spans="1:9" ht="15" customHeight="1">
      <c r="A86" s="26"/>
      <c r="B86" s="26"/>
      <c r="C86" s="26"/>
      <c r="D86" s="26"/>
      <c r="E86" s="26"/>
      <c r="F86" s="26"/>
      <c r="G86" s="26"/>
      <c r="H86" s="26"/>
      <c r="I86" s="26"/>
    </row>
  </sheetData>
  <mergeCells count="14">
    <mergeCell ref="A2:I2"/>
    <mergeCell ref="A3:I3"/>
    <mergeCell ref="A4:I4"/>
    <mergeCell ref="A5:I5"/>
    <mergeCell ref="A7:A9"/>
    <mergeCell ref="B7:B9"/>
    <mergeCell ref="C7:C8"/>
    <mergeCell ref="I7:I8"/>
    <mergeCell ref="H7:H8"/>
    <mergeCell ref="A64:A66"/>
    <mergeCell ref="D7:D8"/>
    <mergeCell ref="E7:E8"/>
    <mergeCell ref="F7:F8"/>
    <mergeCell ref="G7:G8"/>
  </mergeCells>
  <pageMargins left="1.0236220472440944" right="0.31496062992125984" top="0.39370078740157483" bottom="0.55118110236220474" header="0.27559055118110237" footer="0.19685039370078741"/>
  <pageSetup paperSize="9" scale="47" orientation="portrait" r:id="rId1"/>
  <headerFooter>
    <oddHeader xml:space="preserve">&amp;C&amp;"Arial,Bold"&amp;12 </oddHeader>
    <oddFooter>&amp;C&amp;"-,Bold"&amp;14 &amp;R&amp;16&amp;D&amp;T</oddFooter>
  </headerFooter>
  <rowBreaks count="1" manualBreakCount="1">
    <brk id="5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working (2)</vt:lpstr>
      <vt:lpstr>working</vt:lpstr>
      <vt:lpstr>working!Print_Area</vt:lpstr>
      <vt:lpstr>'working (2)'!Print_Area</vt:lpstr>
      <vt:lpstr>working!Print_Titles</vt:lpstr>
      <vt:lpstr>'working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2015-05-07T09:16:17Z</cp:lastPrinted>
  <dcterms:created xsi:type="dcterms:W3CDTF">2015-02-12T11:48:05Z</dcterms:created>
  <dcterms:modified xsi:type="dcterms:W3CDTF">2015-05-25T12:50:07Z</dcterms:modified>
</cp:coreProperties>
</file>